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60" windowWidth="19420" windowHeight="10970"/>
  </bookViews>
  <sheets>
    <sheet name="Прил 2 к станд" sheetId="1" r:id="rId1"/>
    <sheet name="Прил 3 к станд" sheetId="2" r:id="rId2"/>
    <sheet name="Прил 4 к станд" sheetId="3" r:id="rId3"/>
    <sheet name="Прил 5 к станд" sheetId="4" r:id="rId4"/>
    <sheet name="Прил 1 к мет.указ." sheetId="5" r:id="rId5"/>
    <sheet name="Прил 2 к мет.указ.пост" sheetId="7" r:id="rId6"/>
    <sheet name="Прил 2 к мет.указ.вр" sheetId="6" r:id="rId7"/>
    <sheet name="Прил 3 к мет.указ.пост.пп.а" sheetId="8" r:id="rId8"/>
    <sheet name="Прил 3 к мет.указ.пост.пп.в" sheetId="9" r:id="rId9"/>
    <sheet name="Прил 3 к мет.указ.врем.пп.а" sheetId="10" r:id="rId10"/>
    <sheet name="Прил 3 к мет.указ.врем.пп.в" sheetId="11" r:id="rId11"/>
  </sheets>
  <definedNames>
    <definedName name="_xlnm.Print_Area" localSheetId="0">'Прил 2 к станд'!$A$1:$C$17</definedName>
    <definedName name="_xlnm.Print_Area" localSheetId="1">'Прил 3 к станд'!$A$1:$D$23</definedName>
  </definedNames>
  <calcPr calcId="144525" fullPrecision="0"/>
</workbook>
</file>

<file path=xl/calcChain.xml><?xml version="1.0" encoding="utf-8"?>
<calcChain xmlns="http://schemas.openxmlformats.org/spreadsheetml/2006/main">
  <c r="E25" i="11" l="1"/>
  <c r="D25" i="11"/>
  <c r="C25" i="11"/>
  <c r="E22" i="11"/>
  <c r="E19" i="11"/>
  <c r="E16" i="11" s="1"/>
  <c r="E11" i="11" s="1"/>
  <c r="D19" i="11"/>
  <c r="D16" i="11" s="1"/>
  <c r="D11" i="11" s="1"/>
  <c r="C19" i="11"/>
  <c r="C16" i="11"/>
  <c r="C11" i="11" s="1"/>
  <c r="E25" i="10"/>
  <c r="D25" i="10"/>
  <c r="C25" i="10"/>
  <c r="E22" i="10"/>
  <c r="E19" i="10"/>
  <c r="E16" i="10" s="1"/>
  <c r="E11" i="10" s="1"/>
  <c r="D19" i="10"/>
  <c r="D16" i="10" s="1"/>
  <c r="D11" i="10" s="1"/>
  <c r="C19" i="10"/>
  <c r="C16" i="10"/>
  <c r="C11" i="10" s="1"/>
  <c r="E25" i="9"/>
  <c r="D25" i="9"/>
  <c r="C25" i="9"/>
  <c r="E22" i="9"/>
  <c r="E19" i="9"/>
  <c r="E16" i="9" s="1"/>
  <c r="E11" i="9" s="1"/>
  <c r="D19" i="9"/>
  <c r="D16" i="9" s="1"/>
  <c r="D11" i="9" s="1"/>
  <c r="C19" i="9"/>
  <c r="C16" i="9"/>
  <c r="C11" i="9" s="1"/>
  <c r="E25" i="8"/>
  <c r="D25" i="8"/>
  <c r="C25" i="8"/>
  <c r="E22" i="8"/>
  <c r="E19" i="8"/>
  <c r="E16" i="8" s="1"/>
  <c r="E11" i="8" s="1"/>
  <c r="D19" i="8"/>
  <c r="D16" i="8" s="1"/>
  <c r="D11" i="8" s="1"/>
  <c r="C19" i="8"/>
  <c r="C16" i="8" s="1"/>
  <c r="C13" i="8"/>
  <c r="C12" i="8"/>
  <c r="E52" i="7"/>
  <c r="D52" i="7"/>
  <c r="E51" i="7"/>
  <c r="D51" i="7"/>
  <c r="F51" i="7" s="1"/>
  <c r="F50" i="7"/>
  <c r="E50" i="7"/>
  <c r="D50" i="7"/>
  <c r="F49" i="7"/>
  <c r="E49" i="7"/>
  <c r="D49" i="7"/>
  <c r="D48" i="7" s="1"/>
  <c r="F48" i="7" s="1"/>
  <c r="E48" i="7"/>
  <c r="C48" i="7"/>
  <c r="F46" i="7"/>
  <c r="F45" i="7"/>
  <c r="F44" i="7"/>
  <c r="F43" i="7"/>
  <c r="E43" i="7"/>
  <c r="D43" i="7"/>
  <c r="C43" i="7"/>
  <c r="F36" i="7"/>
  <c r="E36" i="7"/>
  <c r="D36" i="7"/>
  <c r="E35" i="7"/>
  <c r="D35" i="7"/>
  <c r="F35" i="7" s="1"/>
  <c r="E34" i="7"/>
  <c r="D34" i="7"/>
  <c r="F34" i="7" s="1"/>
  <c r="F33" i="7"/>
  <c r="E33" i="7"/>
  <c r="D33" i="7"/>
  <c r="D32" i="7" s="1"/>
  <c r="F32" i="7" s="1"/>
  <c r="E32" i="7"/>
  <c r="C32" i="7"/>
  <c r="F31" i="7"/>
  <c r="F30" i="7"/>
  <c r="F29" i="7"/>
  <c r="F28" i="7"/>
  <c r="F27" i="7"/>
  <c r="E27" i="7"/>
  <c r="D27" i="7"/>
  <c r="C27" i="7"/>
  <c r="E20" i="7"/>
  <c r="D20" i="7"/>
  <c r="E19" i="7"/>
  <c r="D19" i="7"/>
  <c r="F19" i="7" s="1"/>
  <c r="F18" i="7"/>
  <c r="D18" i="7"/>
  <c r="F17" i="7"/>
  <c r="E17" i="7"/>
  <c r="D17" i="7"/>
  <c r="D16" i="7"/>
  <c r="F16" i="7" s="1"/>
  <c r="F14" i="7"/>
  <c r="F13" i="7"/>
  <c r="E13" i="7"/>
  <c r="F12" i="7"/>
  <c r="D11" i="7"/>
  <c r="F11" i="7" s="1"/>
  <c r="E40" i="6"/>
  <c r="D40" i="6"/>
  <c r="F40" i="6" s="1"/>
  <c r="F39" i="6"/>
  <c r="E39" i="6"/>
  <c r="D39" i="6"/>
  <c r="D38" i="6" s="1"/>
  <c r="F38" i="6" s="1"/>
  <c r="E38" i="6"/>
  <c r="C38" i="6"/>
  <c r="F37" i="6"/>
  <c r="F36" i="6"/>
  <c r="E35" i="6"/>
  <c r="D35" i="6"/>
  <c r="C35" i="6"/>
  <c r="F35" i="6" s="1"/>
  <c r="E28" i="6"/>
  <c r="D28" i="6"/>
  <c r="F28" i="6" s="1"/>
  <c r="F27" i="6"/>
  <c r="E27" i="6"/>
  <c r="D27" i="6"/>
  <c r="D26" i="6" s="1"/>
  <c r="F26" i="6" s="1"/>
  <c r="E26" i="6"/>
  <c r="C26" i="6"/>
  <c r="F25" i="6"/>
  <c r="F24" i="6"/>
  <c r="E23" i="6"/>
  <c r="D23" i="6"/>
  <c r="C23" i="6"/>
  <c r="F23" i="6" s="1"/>
  <c r="E16" i="6"/>
  <c r="D16" i="6"/>
  <c r="F16" i="6" s="1"/>
  <c r="E15" i="6"/>
  <c r="E14" i="6" s="1"/>
  <c r="D15" i="6"/>
  <c r="D14" i="6"/>
  <c r="F14" i="6" s="1"/>
  <c r="F13" i="6"/>
  <c r="E11" i="6"/>
  <c r="D11" i="6"/>
  <c r="F11" i="6" s="1"/>
  <c r="G21" i="5"/>
  <c r="G16" i="5"/>
  <c r="E16" i="5"/>
  <c r="C11" i="8" l="1"/>
  <c r="E11" i="7"/>
  <c r="E18" i="7"/>
  <c r="E16" i="7" s="1"/>
  <c r="H14" i="3"/>
  <c r="E14" i="3"/>
  <c r="B14" i="3"/>
  <c r="C24" i="2" l="1"/>
  <c r="D24" i="2"/>
  <c r="B24" i="2"/>
</calcChain>
</file>

<file path=xl/sharedStrings.xml><?xml version="1.0" encoding="utf-8"?>
<sst xmlns="http://schemas.openxmlformats.org/spreadsheetml/2006/main" count="611" uniqueCount="178">
  <si>
    <t>к стандартам раскрытия информации</t>
  </si>
  <si>
    <t>рынков электрической энергии</t>
  </si>
  <si>
    <t>Наименование мероприятия</t>
  </si>
  <si>
    <t>Фактические расходы на строительство подстанций за 3 предыдущих года (тыс. рублей)</t>
  </si>
  <si>
    <t>-</t>
  </si>
  <si>
    <t>2.Строительсво комплектных трансформаторных подстанций и распределительных трансформаторных подстанций уровнем напряжения 35 кВ и выше</t>
  </si>
  <si>
    <t>3.Строительство центров питания и подстанций уровнем напряжения 35кВ и выше</t>
  </si>
  <si>
    <t>Наименование мероприятий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</si>
  <si>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</si>
  <si>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</si>
  <si>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 xml:space="preserve">   </t>
  </si>
  <si>
    <t>1.Строительство кабельных линий электропередачи:</t>
  </si>
  <si>
    <t>0,4кВ</t>
  </si>
  <si>
    <t>1-20кВ</t>
  </si>
  <si>
    <t>35кВ</t>
  </si>
  <si>
    <t>2. Строительсво воздушных линий электропередачи:</t>
  </si>
  <si>
    <t>субъектами оптового и розничных</t>
  </si>
  <si>
    <t>35кВ и выше</t>
  </si>
  <si>
    <t>6. Объекты генерации</t>
  </si>
  <si>
    <t xml:space="preserve">   ИНФОРМАЦИЯ</t>
  </si>
  <si>
    <t xml:space="preserve">        заключенным за текущий год</t>
  </si>
  <si>
    <t xml:space="preserve">            об осуществлении технологического присоединения по договорам,</t>
  </si>
  <si>
    <t xml:space="preserve">   Максимальная мощность (кВт)</t>
  </si>
  <si>
    <t xml:space="preserve">   Количество договоров (штук)</t>
  </si>
  <si>
    <t xml:space="preserve">    к стандартам раскрытия информации</t>
  </si>
  <si>
    <t xml:space="preserve">    субъектами оптового и розничных</t>
  </si>
  <si>
    <t xml:space="preserve">    рынков электрической энергии</t>
  </si>
  <si>
    <t xml:space="preserve">          Количество заявок (штук)</t>
  </si>
  <si>
    <t>Объем мощности, введенной в основные фонды за 3 предыдущих года (кВт)</t>
  </si>
  <si>
    <t>за 3 предыдущих года по каждому мероприятию</t>
  </si>
  <si>
    <t xml:space="preserve"> Стоимость договоров (без НДС) (тыс.рублей)</t>
  </si>
  <si>
    <t>Категория заявителей</t>
  </si>
  <si>
    <t>1.Строительство пунктов секционирования (распределительных пунктов и пр.)</t>
  </si>
  <si>
    <t>Объем максимальной мощности, присоединенной путем строительства воздушных или кабельных линий за последние 3 года (кВт)</t>
  </si>
  <si>
    <t>ИНФОРМАЦИЯ</t>
  </si>
  <si>
    <t xml:space="preserve">     мощности за 3 предыдущих года по каждому мероприятию</t>
  </si>
  <si>
    <t>от 30.01.2019 № 64)</t>
  </si>
  <si>
    <t xml:space="preserve">                      от 30.01.2019 № 64)</t>
  </si>
  <si>
    <t xml:space="preserve">                      рынков электрической энергии</t>
  </si>
  <si>
    <t xml:space="preserve">                      субьектами оптового и розничных</t>
  </si>
  <si>
    <t xml:space="preserve">                      к стандартам раскрытия информации</t>
  </si>
  <si>
    <t xml:space="preserve">                      Приложение № 2</t>
  </si>
  <si>
    <t xml:space="preserve">                      (в ред.Постановления Правительства РФ</t>
  </si>
  <si>
    <t xml:space="preserve">                (в ред.Постановления Правительства РФ</t>
  </si>
  <si>
    <t xml:space="preserve">                  от 30.01.2019 № 64)</t>
  </si>
  <si>
    <t xml:space="preserve">                 рынков электрической энергии</t>
  </si>
  <si>
    <t xml:space="preserve">                 субъектами оптового и розничных</t>
  </si>
  <si>
    <t xml:space="preserve">                 к стандартам раскрытия информации</t>
  </si>
  <si>
    <t xml:space="preserve">                 Приложение №3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</si>
  <si>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</si>
  <si>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</si>
  <si>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 xml:space="preserve"> (в ред.Постановления Правительства РФ</t>
  </si>
  <si>
    <t>Приложение № 4</t>
  </si>
  <si>
    <t>1. До 15 кВт всего</t>
  </si>
  <si>
    <t xml:space="preserve">2. От 15 кВт до 150 кВт всего </t>
  </si>
  <si>
    <t>в том числе по индивидуальному проекту</t>
  </si>
  <si>
    <t>3. От 150 до 670 кВт всего</t>
  </si>
  <si>
    <t>4. От 670 кВт до 8900 кВт всего</t>
  </si>
  <si>
    <t>5. От 8900 кВт всего</t>
  </si>
  <si>
    <t>* 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</si>
  <si>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</si>
  <si>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в том числе льготная категория *</t>
  </si>
  <si>
    <t>в том числе льготная категория **</t>
  </si>
  <si>
    <t xml:space="preserve">    Приложение № 5</t>
  </si>
  <si>
    <t xml:space="preserve">    (в ред.Постановления Правительства РФ</t>
  </si>
  <si>
    <t xml:space="preserve">    от 30.01.2019 № 64)</t>
  </si>
  <si>
    <t>о поданных заявках на технологическое присоединение за текущий год</t>
  </si>
  <si>
    <t xml:space="preserve">   о фактических средних данных о присоединенных объемах максимальной </t>
  </si>
  <si>
    <t>Приложение №1</t>
  </si>
  <si>
    <t>к методическим указаниям по определению размера платы за технологическое присоединение к электрическим сетям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</si>
  <si>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МУП "Тверьгорэлектро"</t>
  </si>
  <si>
    <t>№п/п</t>
  </si>
  <si>
    <t>Объект электросетевого хозяйства</t>
  </si>
  <si>
    <t>Год ввода объекта</t>
  </si>
  <si>
    <t>Уровень напряжения, кВ</t>
  </si>
  <si>
    <t>Протяженность (для линий электропередачи),м</t>
  </si>
  <si>
    <t>Максимальная мощность, кВт</t>
  </si>
  <si>
    <t>Расходы на строительство объекта, руб.</t>
  </si>
  <si>
    <t>1.</t>
  </si>
  <si>
    <t>Строительство ВЛ</t>
  </si>
  <si>
    <t>1.3.1.4.2</t>
  </si>
  <si>
    <t>ВЛ-0,4кВ, СИП2А, 4х95мм</t>
  </si>
  <si>
    <t>ВЛ-10кВ СИП-3 1х70</t>
  </si>
  <si>
    <t>2.</t>
  </si>
  <si>
    <t>Строительство КЛ</t>
  </si>
  <si>
    <t>2.1.2.2.2</t>
  </si>
  <si>
    <t>КЛ-10кВ, ААБл 3х70мм</t>
  </si>
  <si>
    <t>2.1.2.2.3</t>
  </si>
  <si>
    <t>КЛ-10кВ, ААБл 3х120мм</t>
  </si>
  <si>
    <t>2.1.2.2.2.</t>
  </si>
  <si>
    <t>КЛ-10кВ, ААБл 3х70</t>
  </si>
  <si>
    <t>КЛ-6кВ, ААБл 3х120</t>
  </si>
  <si>
    <t>КЛ-6кВ, ААБл 3х70</t>
  </si>
  <si>
    <t>2.1.2.1.4</t>
  </si>
  <si>
    <t>КЛ-0,4кВ, ВБШв 4х240</t>
  </si>
  <si>
    <t>2КЛ-10кВ, ААБл 3х95</t>
  </si>
  <si>
    <t>4.</t>
  </si>
  <si>
    <t>Строительство ТП</t>
  </si>
  <si>
    <t>4.1.1.3</t>
  </si>
  <si>
    <t>КТП 10/0,4кВ, 160кВА</t>
  </si>
  <si>
    <t>4.1.2.5</t>
  </si>
  <si>
    <t>БКТП 10/0,4кВ, 2х630кВА</t>
  </si>
  <si>
    <t>4.1.1.2</t>
  </si>
  <si>
    <t>КТП 6/0,4кВ, 100кВА</t>
  </si>
  <si>
    <t>линейная ячейка 10кВ</t>
  </si>
  <si>
    <t>линейная ячейка 10кВ - 2 шт.</t>
  </si>
  <si>
    <t>линейная ячейка 6кВ</t>
  </si>
  <si>
    <t>линейная ячейка 6кВ - 2 шт.</t>
  </si>
  <si>
    <t>Приложение 2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</si>
  <si>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 МУП "Тверьгорэлектро"</t>
  </si>
  <si>
    <r>
      <t xml:space="preserve">для </t>
    </r>
    <r>
      <rPr>
        <b/>
        <sz val="12"/>
        <rFont val="Times New Roman"/>
        <family val="1"/>
        <charset val="204"/>
      </rPr>
      <t>временной схемы</t>
    </r>
    <r>
      <rPr>
        <sz val="12"/>
        <rFont val="Times New Roman"/>
        <family val="1"/>
        <charset val="204"/>
      </rPr>
      <t xml:space="preserve"> электроснабжения</t>
    </r>
  </si>
  <si>
    <t>за 2016 год</t>
  </si>
  <si>
    <t>№
п/п</t>
  </si>
  <si>
    <t>Информация для расчета стандартизированной  тарифной ставки С1</t>
  </si>
  <si>
    <t>Расходы на одно присоединение (руб.на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</si>
  <si>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</si>
  <si>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</si>
  <si>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</si>
  <si>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1</t>
  </si>
  <si>
    <t>Подготовка и выдача сетевой организацией технических условий Заявителю</t>
  </si>
  <si>
    <t>до 15 кВт</t>
  </si>
  <si>
    <t>от 15 до 150 кВт</t>
  </si>
  <si>
    <t>2</t>
  </si>
  <si>
    <t>Проверка сетевой организацией выполнения Заявителем технических условий</t>
  </si>
  <si>
    <t>за 2017 год</t>
  </si>
  <si>
    <t>за 2018 год</t>
  </si>
  <si>
    <r>
      <t xml:space="preserve">для </t>
    </r>
    <r>
      <rPr>
        <b/>
        <sz val="12"/>
        <rFont val="Times New Roman"/>
        <family val="1"/>
        <charset val="204"/>
      </rPr>
      <t>постоянной схемы</t>
    </r>
    <r>
      <rPr>
        <sz val="12"/>
        <rFont val="Times New Roman"/>
        <family val="1"/>
        <charset val="204"/>
      </rPr>
      <t xml:space="preserve"> электроснабжения</t>
    </r>
  </si>
  <si>
    <t>от 150 кВт до 670 кВт</t>
  </si>
  <si>
    <t>свыше 670 кВт</t>
  </si>
  <si>
    <t>Приложение 3</t>
  </si>
  <si>
    <t>Расчет</t>
  </si>
  <si>
    <t xml:space="preserve">фактических расходов на выполнение мероприятий по технологическому присоединению, предусмотренных подпунктами "а" и "в" пункта 16 Методических указаний за 2016-2018 года МУП "Тверьгорэлектро" </t>
  </si>
  <si>
    <r>
      <t xml:space="preserve">для </t>
    </r>
    <r>
      <rPr>
        <b/>
        <sz val="12"/>
        <rFont val="Times New Roman"/>
        <family val="1"/>
        <charset val="204"/>
      </rPr>
      <t>постоянной схемы</t>
    </r>
    <r>
      <rPr>
        <sz val="12"/>
        <rFont val="Times New Roman"/>
        <family val="1"/>
        <charset val="204"/>
      </rPr>
      <t xml:space="preserve"> электроснабжения по мероприятию </t>
    </r>
    <r>
      <rPr>
        <b/>
        <sz val="12"/>
        <rFont val="Times New Roman"/>
        <family val="1"/>
        <charset val="204"/>
      </rPr>
      <t>подпункта "а" пункта 16</t>
    </r>
    <r>
      <rPr>
        <sz val="12"/>
        <rFont val="Times New Roman"/>
        <family val="1"/>
        <charset val="204"/>
      </rPr>
      <t>: подготовка и выдача сетевой организацией технических условий и их согласование с системным оператором.</t>
    </r>
  </si>
  <si>
    <t>тыс.руб.</t>
  </si>
  <si>
    <t>Показатели</t>
  </si>
  <si>
    <t>Данные за 2018 год</t>
  </si>
  <si>
    <t>Данные за 2017 год</t>
  </si>
  <si>
    <t>Данные за 2016 год</t>
  </si>
  <si>
    <t>Расходы по выполнению мероприятий по технологическому присоединению, всего</t>
  </si>
  <si>
    <t>1.1</t>
  </si>
  <si>
    <t>Вспомогательные материалы</t>
  </si>
  <si>
    <t>1.2</t>
  </si>
  <si>
    <t>Энергия на хозяйственные нужды</t>
  </si>
  <si>
    <t>1.3</t>
  </si>
  <si>
    <t>Оплата труда ППП</t>
  </si>
  <si>
    <t>1.4</t>
  </si>
  <si>
    <t>Отчисления на страховые взносы</t>
  </si>
  <si>
    <t>1.5</t>
  </si>
  <si>
    <t>Прочие расходы, всего, в том числе:</t>
  </si>
  <si>
    <t>1.5.1</t>
  </si>
  <si>
    <t>- работы и услуги производственного характера</t>
  </si>
  <si>
    <t>1.5.2</t>
  </si>
  <si>
    <t>- налоги и сборы, уменьшающие налогооблагаемую базу на прибыль организации, всего</t>
  </si>
  <si>
    <t>1.5.3</t>
  </si>
  <si>
    <t>- работы и услуги непроизводственного характера, в т.ч.:</t>
  </si>
  <si>
    <t>1.5.3.1</t>
  </si>
  <si>
    <t>услуги связи</t>
  </si>
  <si>
    <t>1.5.3.2</t>
  </si>
  <si>
    <t>расходы на охрану и пожарную безопасность</t>
  </si>
  <si>
    <t>1.5.3.3</t>
  </si>
  <si>
    <t>расходы на информационное обслуживание, иные услуги, связанные с деятельностью по технологическому присоединению</t>
  </si>
  <si>
    <t>1.5.3.4</t>
  </si>
  <si>
    <t>плата за аренду имущества</t>
  </si>
  <si>
    <t>1.5.3.5</t>
  </si>
  <si>
    <t>другие прочие расходы, связанные с производством и реализацией</t>
  </si>
  <si>
    <t>1.6</t>
  </si>
  <si>
    <t>Внереализационные расходы, всего</t>
  </si>
  <si>
    <t>1.6.1</t>
  </si>
  <si>
    <t>- расходы на услуги банков</t>
  </si>
  <si>
    <t>1.6.2</t>
  </si>
  <si>
    <t>- % за пользование кредитом</t>
  </si>
  <si>
    <t>1.6.3</t>
  </si>
  <si>
    <t>- прочие обоснованные расходы</t>
  </si>
  <si>
    <t>1.6.4</t>
  </si>
  <si>
    <t>- денежные выплаты социального характера
(по Коллективному договору)</t>
  </si>
  <si>
    <r>
      <t xml:space="preserve">для </t>
    </r>
    <r>
      <rPr>
        <b/>
        <sz val="12"/>
        <rFont val="Times New Roman"/>
        <family val="1"/>
        <charset val="204"/>
      </rPr>
      <t>постоянной схемы</t>
    </r>
    <r>
      <rPr>
        <sz val="12"/>
        <rFont val="Times New Roman"/>
        <family val="1"/>
        <charset val="204"/>
      </rPr>
      <t xml:space="preserve"> электроснабжения по мероприятию </t>
    </r>
    <r>
      <rPr>
        <b/>
        <sz val="12"/>
        <rFont val="Times New Roman"/>
        <family val="1"/>
        <charset val="204"/>
      </rPr>
      <t>подпункта "в" пункта 16</t>
    </r>
    <r>
      <rPr>
        <sz val="12"/>
        <rFont val="Times New Roman"/>
        <family val="1"/>
        <charset val="204"/>
      </rPr>
      <t>: проверка сетевой организацией выполнения Заявителем технических условий.</t>
    </r>
  </si>
  <si>
    <r>
      <t xml:space="preserve">для </t>
    </r>
    <r>
      <rPr>
        <b/>
        <sz val="12"/>
        <rFont val="Times New Roman"/>
        <family val="1"/>
        <charset val="204"/>
      </rPr>
      <t>временной схемы</t>
    </r>
    <r>
      <rPr>
        <sz val="12"/>
        <rFont val="Times New Roman"/>
        <family val="1"/>
        <charset val="204"/>
      </rPr>
      <t xml:space="preserve"> электроснабжения по мероприятию </t>
    </r>
    <r>
      <rPr>
        <b/>
        <sz val="12"/>
        <rFont val="Times New Roman"/>
        <family val="1"/>
        <charset val="204"/>
      </rPr>
      <t>подпункта "а" пункта 16</t>
    </r>
    <r>
      <rPr>
        <sz val="12"/>
        <rFont val="Times New Roman"/>
        <family val="1"/>
        <charset val="204"/>
      </rPr>
      <t>: подготовка и выдача сетевой организацией технических условий и их согласование с системным оператором.</t>
    </r>
  </si>
  <si>
    <r>
      <t xml:space="preserve">для </t>
    </r>
    <r>
      <rPr>
        <b/>
        <sz val="12"/>
        <rFont val="Times New Roman"/>
        <family val="1"/>
        <charset val="204"/>
      </rPr>
      <t>временной схемы</t>
    </r>
    <r>
      <rPr>
        <sz val="12"/>
        <rFont val="Times New Roman"/>
        <family val="1"/>
        <charset val="204"/>
      </rPr>
      <t xml:space="preserve"> электроснабжения по мероприятию </t>
    </r>
    <r>
      <rPr>
        <b/>
        <sz val="12"/>
        <rFont val="Times New Roman"/>
        <family val="1"/>
        <charset val="204"/>
      </rPr>
      <t>подпункта "в" пункта 16</t>
    </r>
    <r>
      <rPr>
        <sz val="12"/>
        <rFont val="Times New Roman"/>
        <family val="1"/>
        <charset val="204"/>
      </rPr>
      <t>: проверка сетевой организацией выполнения Заявителем технических условий.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</si>
</sst>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0"/>
    <numFmt numFmtId="166" formatCode="#,##0.0"/>
    <numFmt numFmtId="167" formatCode="0.00000"/>
    <numFmt numFmtId="168" formatCode="0.00000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6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56"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/>
    <xf numFmtId="0" fontId="6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/>
    <xf numFmtId="0" fontId="0" fillId="0" borderId="0" xfId="0" applyFont="1" applyBorder="1"/>
    <xf numFmtId="2" fontId="6" fillId="0" borderId="0" xfId="1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4" fontId="6" fillId="2" borderId="0" xfId="1" applyNumberFormat="1" applyFont="1" applyFill="1" applyBorder="1" applyAlignment="1">
      <alignment horizontal="center" vertical="center" wrapText="1"/>
    </xf>
    <xf numFmtId="4" fontId="6" fillId="2" borderId="0" xfId="1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 shrinkToFit="1"/>
    </xf>
    <xf numFmtId="0" fontId="0" fillId="0" borderId="0" xfId="0" applyFont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0" fillId="0" borderId="0" xfId="0" applyFont="1" applyAlignment="1">
      <alignment vertical="center" wrapText="1" shrinkToFit="1"/>
    </xf>
    <xf numFmtId="0" fontId="4" fillId="0" borderId="1" xfId="0" applyFont="1" applyBorder="1" applyAlignment="1">
      <alignment horizontal="left" vertical="center" wrapText="1" shrinkToFit="1"/>
    </xf>
    <xf numFmtId="0" fontId="0" fillId="0" borderId="0" xfId="0" applyFont="1" applyBorder="1" applyAlignment="1">
      <alignment wrapText="1" shrinkToFit="1"/>
    </xf>
    <xf numFmtId="4" fontId="6" fillId="2" borderId="1" xfId="1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165" fontId="4" fillId="2" borderId="0" xfId="0" applyNumberFormat="1" applyFont="1" applyFill="1"/>
    <xf numFmtId="0" fontId="6" fillId="2" borderId="0" xfId="0" applyFont="1" applyFill="1"/>
    <xf numFmtId="0" fontId="4" fillId="0" borderId="0" xfId="0" applyFont="1" applyAlignment="1"/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 shrinkToFit="1"/>
    </xf>
    <xf numFmtId="0" fontId="4" fillId="2" borderId="0" xfId="0" applyFont="1" applyFill="1" applyAlignment="1">
      <alignment vertical="center"/>
    </xf>
    <xf numFmtId="0" fontId="9" fillId="0" borderId="1" xfId="0" applyFont="1" applyBorder="1" applyAlignment="1">
      <alignment horizontal="center" vertical="center" wrapText="1" shrinkToFit="1"/>
    </xf>
    <xf numFmtId="0" fontId="4" fillId="2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2" fontId="4" fillId="2" borderId="0" xfId="0" applyNumberFormat="1" applyFont="1" applyFill="1"/>
    <xf numFmtId="3" fontId="13" fillId="2" borderId="1" xfId="0" applyNumberFormat="1" applyFont="1" applyFill="1" applyBorder="1" applyAlignment="1">
      <alignment horizontal="center" vertical="center"/>
    </xf>
    <xf numFmtId="166" fontId="13" fillId="2" borderId="1" xfId="0" applyNumberFormat="1" applyFont="1" applyFill="1" applyBorder="1" applyAlignment="1">
      <alignment horizontal="center" vertical="center"/>
    </xf>
    <xf numFmtId="166" fontId="13" fillId="2" borderId="12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49" fontId="13" fillId="2" borderId="3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wrapText="1"/>
    </xf>
    <xf numFmtId="3" fontId="13" fillId="2" borderId="4" xfId="0" applyNumberFormat="1" applyFont="1" applyFill="1" applyBorder="1" applyAlignment="1">
      <alignment horizontal="center" vertical="center"/>
    </xf>
    <xf numFmtId="166" fontId="13" fillId="2" borderId="4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Alignment="1">
      <alignment vertical="center"/>
    </xf>
    <xf numFmtId="49" fontId="13" fillId="2" borderId="5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right" vertical="center" wrapText="1"/>
    </xf>
    <xf numFmtId="3" fontId="4" fillId="2" borderId="0" xfId="0" applyNumberFormat="1" applyFont="1" applyFill="1" applyAlignment="1">
      <alignment vertical="center"/>
    </xf>
    <xf numFmtId="49" fontId="13" fillId="2" borderId="1" xfId="0" applyNumberFormat="1" applyFont="1" applyFill="1" applyBorder="1" applyAlignment="1">
      <alignment horizontal="left" vertical="center" wrapText="1"/>
    </xf>
    <xf numFmtId="164" fontId="5" fillId="2" borderId="0" xfId="0" applyNumberFormat="1" applyFont="1" applyFill="1" applyAlignment="1">
      <alignment vertical="center"/>
    </xf>
    <xf numFmtId="2" fontId="5" fillId="2" borderId="0" xfId="0" applyNumberFormat="1" applyFont="1" applyFill="1" applyAlignment="1">
      <alignment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vertical="center"/>
    </xf>
    <xf numFmtId="2" fontId="4" fillId="2" borderId="0" xfId="0" applyNumberFormat="1" applyFont="1" applyFill="1" applyBorder="1" applyAlignment="1">
      <alignment vertical="center"/>
    </xf>
    <xf numFmtId="2" fontId="4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left" vertical="center" wrapText="1"/>
    </xf>
    <xf numFmtId="164" fontId="14" fillId="2" borderId="0" xfId="0" applyNumberFormat="1" applyFont="1" applyFill="1" applyAlignment="1">
      <alignment vertical="center"/>
    </xf>
    <xf numFmtId="167" fontId="13" fillId="2" borderId="0" xfId="0" applyNumberFormat="1" applyFont="1" applyFill="1" applyAlignment="1">
      <alignment vertical="center"/>
    </xf>
    <xf numFmtId="0" fontId="13" fillId="2" borderId="12" xfId="0" applyFont="1" applyFill="1" applyBorder="1" applyAlignment="1">
      <alignment horizontal="left" vertical="center" wrapText="1"/>
    </xf>
    <xf numFmtId="164" fontId="4" fillId="2" borderId="0" xfId="0" applyNumberFormat="1" applyFont="1" applyFill="1" applyAlignment="1">
      <alignment vertical="center"/>
    </xf>
    <xf numFmtId="166" fontId="14" fillId="2" borderId="0" xfId="0" applyNumberFormat="1" applyFont="1" applyFill="1" applyAlignment="1">
      <alignment vertical="center"/>
    </xf>
    <xf numFmtId="4" fontId="14" fillId="2" borderId="0" xfId="0" applyNumberFormat="1" applyFont="1" applyFill="1" applyAlignment="1">
      <alignment vertical="center"/>
    </xf>
    <xf numFmtId="49" fontId="13" fillId="2" borderId="12" xfId="0" applyNumberFormat="1" applyFont="1" applyFill="1" applyBorder="1" applyAlignment="1">
      <alignment horizontal="left" vertical="center" wrapText="1"/>
    </xf>
    <xf numFmtId="4" fontId="4" fillId="2" borderId="0" xfId="0" applyNumberFormat="1" applyFont="1" applyFill="1" applyAlignment="1">
      <alignment vertical="center"/>
    </xf>
    <xf numFmtId="49" fontId="13" fillId="2" borderId="13" xfId="0" applyNumberFormat="1" applyFont="1" applyFill="1" applyBorder="1" applyAlignment="1">
      <alignment horizontal="center" vertical="center"/>
    </xf>
    <xf numFmtId="49" fontId="13" fillId="2" borderId="14" xfId="0" applyNumberFormat="1" applyFont="1" applyFill="1" applyBorder="1" applyAlignment="1">
      <alignment horizontal="left" vertical="center" wrapText="1"/>
    </xf>
    <xf numFmtId="166" fontId="13" fillId="2" borderId="14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6" fontId="4" fillId="2" borderId="0" xfId="0" applyNumberFormat="1" applyFont="1" applyFill="1" applyAlignment="1">
      <alignment vertical="center"/>
    </xf>
    <xf numFmtId="166" fontId="1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168" fontId="4" fillId="2" borderId="0" xfId="0" applyNumberFormat="1" applyFont="1" applyFill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0" xfId="0" applyFont="1" applyFill="1" applyAlignment="1">
      <alignment horizontal="center" vertical="center" wrapText="1" shrinkToFit="1"/>
    </xf>
    <xf numFmtId="0" fontId="4" fillId="2" borderId="0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vertical="center" wrapText="1" shrinkToFit="1"/>
    </xf>
    <xf numFmtId="0" fontId="4" fillId="2" borderId="1" xfId="0" applyFont="1" applyFill="1" applyBorder="1" applyAlignment="1">
      <alignment horizontal="center"/>
    </xf>
    <xf numFmtId="2" fontId="6" fillId="2" borderId="0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/>
    <xf numFmtId="0" fontId="5" fillId="2" borderId="0" xfId="0" applyFont="1" applyFill="1"/>
    <xf numFmtId="164" fontId="17" fillId="2" borderId="0" xfId="0" applyNumberFormat="1" applyFont="1" applyFill="1" applyBorder="1" applyAlignment="1">
      <alignment horizontal="center" vertical="center" wrapText="1" shrinkToFit="1"/>
    </xf>
    <xf numFmtId="0" fontId="17" fillId="2" borderId="0" xfId="0" applyFont="1" applyFill="1" applyBorder="1" applyAlignment="1">
      <alignment horizontal="center" vertical="center" wrapText="1" shrinkToFit="1"/>
    </xf>
    <xf numFmtId="0" fontId="17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39"/>
  <sheetViews>
    <sheetView tabSelected="1" zoomScale="75" zoomScaleNormal="75" zoomScaleSheetLayoutView="75" workbookViewId="0">
      <selection activeCell="E13" sqref="E13"/>
    </sheetView>
  </sheetViews>
  <sheetFormatPr defaultColWidth="8.7265625" defaultRowHeight="14.5" x14ac:dyDescent="0.35"/>
  <cols>
    <col min="1" max="1" width="30.54296875" style="2" customWidth="1"/>
    <col min="2" max="2" width="23.7265625" style="2" customWidth="1"/>
    <col min="3" max="3" width="23" style="2" customWidth="1"/>
    <col min="4" max="5" width="8.7265625" style="2"/>
    <col min="6" max="6" width="17.453125" style="2" customWidth="1"/>
    <col min="7" max="7" width="22.81640625" style="2" customWidth="1"/>
    <col min="8" max="8" width="20.54296875" style="2" customWidth="1"/>
    <col min="9" max="9" width="25" style="2" customWidth="1"/>
    <col min="10" max="16384" width="8.7265625" style="2"/>
  </cols>
  <sheetData>
    <row r="1" spans="1:11" x14ac:dyDescent="0.35">
      <c r="A1" s="6"/>
      <c r="B1" s="6" t="s">
        <v>41</v>
      </c>
      <c r="C1" s="6"/>
      <c r="D1" s="6"/>
      <c r="E1" s="6"/>
      <c r="I1" s="14"/>
      <c r="J1" s="15"/>
      <c r="K1" s="14"/>
    </row>
    <row r="2" spans="1:11" x14ac:dyDescent="0.35">
      <c r="A2" s="6"/>
      <c r="B2" s="6" t="s">
        <v>40</v>
      </c>
      <c r="C2" s="6"/>
      <c r="D2" s="6"/>
      <c r="E2" s="6"/>
      <c r="I2" s="14"/>
      <c r="J2" s="15"/>
      <c r="K2" s="14"/>
    </row>
    <row r="3" spans="1:11" x14ac:dyDescent="0.35">
      <c r="A3" s="6"/>
      <c r="B3" s="6" t="s">
        <v>39</v>
      </c>
      <c r="C3" s="6"/>
      <c r="D3" s="6"/>
      <c r="E3" s="6"/>
      <c r="I3" s="14"/>
      <c r="J3" s="15"/>
      <c r="K3" s="14"/>
    </row>
    <row r="4" spans="1:11" x14ac:dyDescent="0.35">
      <c r="A4" s="6"/>
      <c r="B4" s="6" t="s">
        <v>38</v>
      </c>
      <c r="C4" s="6"/>
      <c r="D4" s="6"/>
      <c r="E4" s="6"/>
      <c r="I4" s="14"/>
      <c r="J4" s="15"/>
      <c r="K4" s="14"/>
    </row>
    <row r="5" spans="1:11" x14ac:dyDescent="0.35">
      <c r="A5" s="6"/>
      <c r="B5" s="134" t="s">
        <v>42</v>
      </c>
      <c r="C5" s="134"/>
      <c r="D5" s="6"/>
      <c r="E5" s="6"/>
      <c r="I5" s="14"/>
      <c r="J5" s="15"/>
      <c r="K5" s="14"/>
    </row>
    <row r="6" spans="1:11" x14ac:dyDescent="0.35">
      <c r="A6" s="6"/>
      <c r="B6" s="136" t="s">
        <v>37</v>
      </c>
      <c r="C6" s="136"/>
      <c r="D6" s="6"/>
      <c r="E6" s="6"/>
      <c r="I6" s="14"/>
      <c r="J6" s="15"/>
      <c r="K6" s="14"/>
    </row>
    <row r="7" spans="1:11" x14ac:dyDescent="0.35">
      <c r="A7" s="6"/>
      <c r="B7" s="6"/>
      <c r="C7" s="6"/>
      <c r="D7" s="6"/>
      <c r="E7" s="6"/>
      <c r="I7" s="14"/>
      <c r="J7" s="15"/>
      <c r="K7" s="14"/>
    </row>
    <row r="8" spans="1:11" x14ac:dyDescent="0.35">
      <c r="A8" s="133" t="s">
        <v>34</v>
      </c>
      <c r="B8" s="134"/>
      <c r="C8" s="134"/>
      <c r="D8" s="9"/>
      <c r="E8" s="9"/>
      <c r="F8" s="1"/>
      <c r="G8" s="16"/>
      <c r="H8" s="4"/>
      <c r="I8" s="4"/>
      <c r="J8" s="1"/>
      <c r="K8" s="1"/>
    </row>
    <row r="9" spans="1:11" ht="16.5" customHeight="1" x14ac:dyDescent="0.35">
      <c r="A9" s="135" t="s">
        <v>67</v>
      </c>
      <c r="B9" s="135"/>
      <c r="C9" s="135"/>
      <c r="D9" s="9" t="s">
        <v>10</v>
      </c>
      <c r="E9" s="9"/>
      <c r="F9" s="1"/>
      <c r="G9" s="4"/>
      <c r="H9" s="4"/>
      <c r="I9" s="4"/>
      <c r="J9" s="1"/>
      <c r="K9" s="1"/>
    </row>
    <row r="10" spans="1:11" x14ac:dyDescent="0.35">
      <c r="A10" s="133" t="s">
        <v>35</v>
      </c>
      <c r="B10" s="133"/>
      <c r="C10" s="133"/>
      <c r="D10" s="9"/>
      <c r="E10" s="9"/>
      <c r="F10" s="1"/>
      <c r="G10" s="4"/>
      <c r="H10" s="4"/>
      <c r="I10" s="5"/>
      <c r="J10" s="3"/>
      <c r="K10" s="1"/>
    </row>
    <row r="11" spans="1:11" x14ac:dyDescent="0.35">
      <c r="A11" s="6"/>
      <c r="B11" s="6"/>
      <c r="C11" s="6"/>
      <c r="D11" s="6"/>
      <c r="E11" s="6"/>
      <c r="G11" s="17"/>
      <c r="H11" s="5"/>
      <c r="I11" s="18"/>
      <c r="J11" s="19"/>
      <c r="K11" s="14"/>
    </row>
    <row r="12" spans="1:11" x14ac:dyDescent="0.35">
      <c r="A12" s="6"/>
      <c r="B12" s="6"/>
      <c r="C12" s="6"/>
      <c r="D12" s="6"/>
      <c r="E12" s="6"/>
      <c r="H12" s="14"/>
      <c r="I12" s="15"/>
      <c r="J12" s="15"/>
      <c r="K12" s="14"/>
    </row>
    <row r="13" spans="1:11" ht="60.65" customHeight="1" x14ac:dyDescent="0.35">
      <c r="A13" s="12" t="s">
        <v>2</v>
      </c>
      <c r="B13" s="12" t="s">
        <v>3</v>
      </c>
      <c r="C13" s="20" t="s">
        <v>28</v>
      </c>
      <c r="D13" s="6"/>
      <c r="E13" s="6"/>
      <c r="F13" s="21"/>
      <c r="G13" s="21"/>
      <c r="H13" s="22"/>
      <c r="I13" s="22"/>
      <c r="J13" s="15"/>
      <c r="K13" s="14"/>
    </row>
    <row r="14" spans="1:11" ht="56" x14ac:dyDescent="0.35">
      <c r="A14" s="23" t="s">
        <v>32</v>
      </c>
      <c r="B14" s="118">
        <v>3540.4</v>
      </c>
      <c r="C14" s="43">
        <v>3598.25</v>
      </c>
      <c r="D14" s="6"/>
      <c r="E14" s="6"/>
      <c r="F14" s="24"/>
      <c r="G14" s="33"/>
      <c r="H14" s="29"/>
      <c r="I14" s="14"/>
      <c r="J14" s="15"/>
      <c r="K14" s="14"/>
    </row>
    <row r="15" spans="1:11" ht="84" x14ac:dyDescent="0.35">
      <c r="A15" s="25" t="s">
        <v>5</v>
      </c>
      <c r="B15" s="118">
        <v>13892.7</v>
      </c>
      <c r="C15" s="43">
        <v>848</v>
      </c>
      <c r="D15" s="6"/>
      <c r="E15" s="8"/>
      <c r="F15" s="26"/>
      <c r="G15" s="29"/>
      <c r="H15" s="29"/>
      <c r="I15" s="14"/>
      <c r="J15" s="15"/>
      <c r="K15" s="14"/>
    </row>
    <row r="16" spans="1:11" ht="42" x14ac:dyDescent="0.35">
      <c r="A16" s="25" t="s">
        <v>6</v>
      </c>
      <c r="B16" s="11" t="s">
        <v>4</v>
      </c>
      <c r="C16" s="11" t="s">
        <v>4</v>
      </c>
      <c r="D16" s="6"/>
      <c r="E16" s="6"/>
      <c r="J16" s="14"/>
    </row>
    <row r="17" spans="1:5" x14ac:dyDescent="0.35">
      <c r="A17" s="6"/>
      <c r="B17" s="6"/>
      <c r="C17" s="6"/>
      <c r="D17" s="6"/>
      <c r="E17" s="6"/>
    </row>
    <row r="18" spans="1:5" x14ac:dyDescent="0.35">
      <c r="A18" s="6"/>
      <c r="B18" s="6"/>
      <c r="C18" s="6"/>
      <c r="D18" s="6"/>
      <c r="E18" s="6"/>
    </row>
    <row r="19" spans="1:5" x14ac:dyDescent="0.35">
      <c r="A19" s="6"/>
      <c r="B19" s="6"/>
      <c r="C19" s="6"/>
      <c r="D19" s="6"/>
      <c r="E19" s="6"/>
    </row>
    <row r="20" spans="1:5" x14ac:dyDescent="0.35">
      <c r="A20" s="6"/>
      <c r="B20" s="6"/>
      <c r="C20" s="6"/>
      <c r="D20" s="6"/>
      <c r="E20" s="6"/>
    </row>
    <row r="21" spans="1:5" x14ac:dyDescent="0.35">
      <c r="A21" s="6"/>
      <c r="B21" s="6"/>
      <c r="C21" s="6"/>
      <c r="D21" s="6"/>
      <c r="E21" s="6"/>
    </row>
    <row r="32" spans="1:5" x14ac:dyDescent="0.35">
      <c r="A32" s="16"/>
      <c r="B32" s="4"/>
      <c r="C32" s="4"/>
    </row>
    <row r="33" spans="1:3" x14ac:dyDescent="0.35">
      <c r="A33" s="4"/>
      <c r="B33" s="4"/>
      <c r="C33" s="4"/>
    </row>
    <row r="34" spans="1:3" x14ac:dyDescent="0.35">
      <c r="A34" s="4"/>
      <c r="B34" s="4"/>
      <c r="C34" s="5"/>
    </row>
    <row r="35" spans="1:3" x14ac:dyDescent="0.35">
      <c r="A35" s="17"/>
      <c r="B35" s="5"/>
      <c r="C35" s="18"/>
    </row>
    <row r="36" spans="1:3" x14ac:dyDescent="0.35">
      <c r="B36" s="14"/>
      <c r="C36" s="15"/>
    </row>
    <row r="37" spans="1:3" x14ac:dyDescent="0.35">
      <c r="A37" s="21"/>
      <c r="B37" s="22"/>
      <c r="C37" s="22"/>
    </row>
    <row r="38" spans="1:3" x14ac:dyDescent="0.35">
      <c r="C38" s="14"/>
    </row>
    <row r="39" spans="1:3" x14ac:dyDescent="0.35">
      <c r="C39" s="14"/>
    </row>
  </sheetData>
  <mergeCells count="5">
    <mergeCell ref="A8:C8"/>
    <mergeCell ref="A9:C9"/>
    <mergeCell ref="A10:C10"/>
    <mergeCell ref="B6:C6"/>
    <mergeCell ref="B5:C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44"/>
  <sheetViews>
    <sheetView zoomScale="75" zoomScaleNormal="75" workbookViewId="0">
      <selection activeCell="H13" sqref="H13"/>
    </sheetView>
  </sheetViews>
  <sheetFormatPr defaultColWidth="9.1796875" defaultRowHeight="14" x14ac:dyDescent="0.35"/>
  <cols>
    <col min="1" max="1" width="6.7265625" style="47" customWidth="1"/>
    <col min="2" max="2" width="46.7265625" style="47" customWidth="1"/>
    <col min="3" max="5" width="12.36328125" style="47" customWidth="1"/>
    <col min="6" max="6" width="14.7265625" style="47" customWidth="1"/>
    <col min="7" max="9" width="4.81640625" style="47" customWidth="1"/>
    <col min="10" max="16384" width="9.1796875" style="47"/>
  </cols>
  <sheetData>
    <row r="1" spans="1:10" x14ac:dyDescent="0.35">
      <c r="E1" s="57" t="s">
        <v>129</v>
      </c>
    </row>
    <row r="2" spans="1:10" ht="65" customHeight="1" x14ac:dyDescent="0.35">
      <c r="C2" s="150" t="s">
        <v>69</v>
      </c>
      <c r="D2" s="150"/>
      <c r="E2" s="150"/>
    </row>
    <row r="3" spans="1:10" x14ac:dyDescent="0.35">
      <c r="A3" s="58"/>
      <c r="B3" s="58"/>
    </row>
    <row r="4" spans="1:10" ht="15.5" x14ac:dyDescent="0.35">
      <c r="A4" s="153" t="s">
        <v>130</v>
      </c>
      <c r="B4" s="153"/>
      <c r="C4" s="153"/>
      <c r="D4" s="153"/>
      <c r="E4" s="153"/>
    </row>
    <row r="5" spans="1:10" ht="47.5" customHeight="1" x14ac:dyDescent="0.35">
      <c r="A5" s="151" t="s">
        <v>131</v>
      </c>
      <c r="B5" s="151"/>
      <c r="C5" s="151"/>
      <c r="D5" s="151"/>
      <c r="E5" s="151"/>
    </row>
    <row r="6" spans="1:10" ht="47.5" customHeight="1" x14ac:dyDescent="0.35">
      <c r="A6" s="152" t="s">
        <v>176</v>
      </c>
      <c r="B6" s="152"/>
      <c r="C6" s="152"/>
      <c r="D6" s="152"/>
      <c r="E6" s="152"/>
    </row>
    <row r="7" spans="1:10" ht="14.5" thickBot="1" x14ac:dyDescent="0.4">
      <c r="A7" s="59"/>
      <c r="B7" s="59"/>
      <c r="C7" s="59"/>
      <c r="D7" s="59"/>
      <c r="E7" s="60" t="s">
        <v>133</v>
      </c>
    </row>
    <row r="8" spans="1:10" x14ac:dyDescent="0.35">
      <c r="A8" s="154" t="s">
        <v>112</v>
      </c>
      <c r="B8" s="154" t="s">
        <v>134</v>
      </c>
      <c r="C8" s="154" t="s">
        <v>135</v>
      </c>
      <c r="D8" s="154" t="s">
        <v>136</v>
      </c>
      <c r="E8" s="154" t="s">
        <v>137</v>
      </c>
    </row>
    <row r="9" spans="1:10" ht="14.5" thickBot="1" x14ac:dyDescent="0.4">
      <c r="A9" s="155"/>
      <c r="B9" s="155"/>
      <c r="C9" s="155"/>
      <c r="D9" s="155"/>
      <c r="E9" s="155"/>
      <c r="G9" s="90"/>
      <c r="H9" s="90"/>
      <c r="I9" s="90"/>
      <c r="J9" s="91"/>
    </row>
    <row r="10" spans="1:10" ht="14.5" thickBot="1" x14ac:dyDescent="0.4">
      <c r="A10" s="92">
        <v>1</v>
      </c>
      <c r="B10" s="92">
        <v>2</v>
      </c>
      <c r="C10" s="93">
        <v>3</v>
      </c>
      <c r="D10" s="93">
        <v>4</v>
      </c>
      <c r="E10" s="93">
        <v>5</v>
      </c>
      <c r="F10" s="63"/>
      <c r="G10" s="63"/>
    </row>
    <row r="11" spans="1:10" ht="26" x14ac:dyDescent="0.35">
      <c r="A11" s="64" t="s">
        <v>118</v>
      </c>
      <c r="B11" s="94" t="s">
        <v>138</v>
      </c>
      <c r="C11" s="114">
        <f t="shared" ref="C11:E11" si="0">C12+C13+C14+C15+C16+C25</f>
        <v>72.3</v>
      </c>
      <c r="D11" s="114">
        <f t="shared" si="0"/>
        <v>236.2</v>
      </c>
      <c r="E11" s="114">
        <f t="shared" si="0"/>
        <v>40.6</v>
      </c>
      <c r="F11" s="63"/>
      <c r="G11" s="95"/>
      <c r="H11" s="95"/>
      <c r="I11" s="95"/>
      <c r="J11" s="96"/>
    </row>
    <row r="12" spans="1:10" x14ac:dyDescent="0.35">
      <c r="A12" s="69" t="s">
        <v>139</v>
      </c>
      <c r="B12" s="97" t="s">
        <v>140</v>
      </c>
      <c r="C12" s="56">
        <v>0.8</v>
      </c>
      <c r="D12" s="56">
        <v>2.2999999999999998</v>
      </c>
      <c r="E12" s="56">
        <v>0.4</v>
      </c>
      <c r="F12" s="63"/>
      <c r="G12" s="95"/>
      <c r="H12" s="95"/>
      <c r="I12" s="95"/>
      <c r="J12" s="98"/>
    </row>
    <row r="13" spans="1:10" x14ac:dyDescent="0.35">
      <c r="A13" s="69" t="s">
        <v>141</v>
      </c>
      <c r="B13" s="97" t="s">
        <v>142</v>
      </c>
      <c r="C13" s="56">
        <v>0.4</v>
      </c>
      <c r="D13" s="56">
        <v>1</v>
      </c>
      <c r="E13" s="56">
        <v>0.2</v>
      </c>
      <c r="F13" s="63"/>
      <c r="G13" s="95"/>
      <c r="H13" s="95"/>
      <c r="I13" s="95"/>
      <c r="J13" s="98"/>
    </row>
    <row r="14" spans="1:10" x14ac:dyDescent="0.35">
      <c r="A14" s="69" t="s">
        <v>143</v>
      </c>
      <c r="B14" s="97" t="s">
        <v>144</v>
      </c>
      <c r="C14" s="56">
        <v>49</v>
      </c>
      <c r="D14" s="56">
        <v>162.4</v>
      </c>
      <c r="E14" s="56">
        <v>26.5</v>
      </c>
      <c r="G14" s="95"/>
      <c r="H14" s="95"/>
      <c r="I14" s="95"/>
      <c r="J14" s="98"/>
    </row>
    <row r="15" spans="1:10" x14ac:dyDescent="0.35">
      <c r="A15" s="69" t="s">
        <v>145</v>
      </c>
      <c r="B15" s="97" t="s">
        <v>146</v>
      </c>
      <c r="C15" s="56">
        <v>14.9</v>
      </c>
      <c r="D15" s="56">
        <v>49.5</v>
      </c>
      <c r="E15" s="56">
        <v>8</v>
      </c>
      <c r="F15" s="99"/>
      <c r="G15" s="95"/>
      <c r="H15" s="95"/>
      <c r="I15" s="95"/>
      <c r="J15" s="98"/>
    </row>
    <row r="16" spans="1:10" x14ac:dyDescent="0.35">
      <c r="A16" s="69" t="s">
        <v>147</v>
      </c>
      <c r="B16" s="97" t="s">
        <v>148</v>
      </c>
      <c r="C16" s="56">
        <f t="shared" ref="C16:E16" si="1">C17+C18+C19</f>
        <v>7.2</v>
      </c>
      <c r="D16" s="56">
        <f t="shared" si="1"/>
        <v>21</v>
      </c>
      <c r="E16" s="56">
        <f t="shared" si="1"/>
        <v>5.5</v>
      </c>
      <c r="F16" s="100"/>
      <c r="G16" s="95"/>
      <c r="H16" s="95"/>
      <c r="I16" s="95"/>
      <c r="J16" s="98"/>
    </row>
    <row r="17" spans="1:10" x14ac:dyDescent="0.35">
      <c r="A17" s="69" t="s">
        <v>149</v>
      </c>
      <c r="B17" s="101" t="s">
        <v>150</v>
      </c>
      <c r="C17" s="56">
        <v>0.1</v>
      </c>
      <c r="D17" s="56"/>
      <c r="E17" s="56"/>
      <c r="F17" s="63"/>
      <c r="G17" s="95"/>
      <c r="H17" s="95"/>
      <c r="I17" s="95"/>
      <c r="J17" s="98"/>
    </row>
    <row r="18" spans="1:10" ht="26" x14ac:dyDescent="0.35">
      <c r="A18" s="69" t="s">
        <v>151</v>
      </c>
      <c r="B18" s="101" t="s">
        <v>152</v>
      </c>
      <c r="C18" s="56">
        <v>2.2000000000000002</v>
      </c>
      <c r="D18" s="56">
        <v>5.0999999999999996</v>
      </c>
      <c r="E18" s="56">
        <v>0.9</v>
      </c>
      <c r="G18" s="95"/>
      <c r="H18" s="95"/>
      <c r="I18" s="95"/>
      <c r="J18" s="98"/>
    </row>
    <row r="19" spans="1:10" x14ac:dyDescent="0.35">
      <c r="A19" s="69" t="s">
        <v>153</v>
      </c>
      <c r="B19" s="101" t="s">
        <v>154</v>
      </c>
      <c r="C19" s="56">
        <f t="shared" ref="C19:E19" si="2">C20+C21+C22+C23+C24</f>
        <v>4.9000000000000004</v>
      </c>
      <c r="D19" s="56">
        <f t="shared" si="2"/>
        <v>15.9</v>
      </c>
      <c r="E19" s="56">
        <f t="shared" si="2"/>
        <v>4.5999999999999996</v>
      </c>
      <c r="G19" s="95"/>
      <c r="H19" s="95"/>
      <c r="I19" s="95"/>
      <c r="J19" s="98"/>
    </row>
    <row r="20" spans="1:10" x14ac:dyDescent="0.35">
      <c r="A20" s="69" t="s">
        <v>155</v>
      </c>
      <c r="B20" s="97" t="s">
        <v>156</v>
      </c>
      <c r="C20" s="56">
        <v>0.2</v>
      </c>
      <c r="D20" s="56">
        <v>0.4</v>
      </c>
      <c r="E20" s="56">
        <v>0.1</v>
      </c>
      <c r="G20" s="95"/>
      <c r="H20" s="95"/>
      <c r="I20" s="95"/>
      <c r="J20" s="98"/>
    </row>
    <row r="21" spans="1:10" x14ac:dyDescent="0.35">
      <c r="A21" s="69" t="s">
        <v>157</v>
      </c>
      <c r="B21" s="97" t="s">
        <v>158</v>
      </c>
      <c r="C21" s="56"/>
      <c r="D21" s="56"/>
      <c r="E21" s="56"/>
      <c r="G21" s="95"/>
      <c r="H21" s="95"/>
      <c r="I21" s="95"/>
      <c r="J21" s="98"/>
    </row>
    <row r="22" spans="1:10" ht="39" x14ac:dyDescent="0.35">
      <c r="A22" s="69" t="s">
        <v>159</v>
      </c>
      <c r="B22" s="97" t="s">
        <v>160</v>
      </c>
      <c r="C22" s="56">
        <v>0.2</v>
      </c>
      <c r="D22" s="56">
        <v>0.7</v>
      </c>
      <c r="E22" s="56">
        <f>0.2+0.1</f>
        <v>0.3</v>
      </c>
      <c r="G22" s="95"/>
      <c r="H22" s="95"/>
      <c r="I22" s="95"/>
      <c r="J22" s="98"/>
    </row>
    <row r="23" spans="1:10" x14ac:dyDescent="0.35">
      <c r="A23" s="69" t="s">
        <v>161</v>
      </c>
      <c r="B23" s="97" t="s">
        <v>162</v>
      </c>
      <c r="C23" s="56"/>
      <c r="D23" s="56"/>
      <c r="E23" s="56"/>
      <c r="G23" s="95"/>
      <c r="H23" s="95"/>
      <c r="I23" s="95"/>
      <c r="J23" s="98"/>
    </row>
    <row r="24" spans="1:10" ht="26" x14ac:dyDescent="0.35">
      <c r="A24" s="69" t="s">
        <v>163</v>
      </c>
      <c r="B24" s="97" t="s">
        <v>164</v>
      </c>
      <c r="C24" s="56">
        <v>4.5</v>
      </c>
      <c r="D24" s="56">
        <v>14.8</v>
      </c>
      <c r="E24" s="56">
        <v>4.2</v>
      </c>
      <c r="G24" s="95"/>
      <c r="H24" s="95"/>
      <c r="I24" s="95"/>
      <c r="J24" s="98"/>
    </row>
    <row r="25" spans="1:10" x14ac:dyDescent="0.35">
      <c r="A25" s="69" t="s">
        <v>165</v>
      </c>
      <c r="B25" s="97" t="s">
        <v>166</v>
      </c>
      <c r="C25" s="56">
        <f t="shared" ref="C25:D25" si="3">SUM(C26:C29)</f>
        <v>0</v>
      </c>
      <c r="D25" s="56">
        <f t="shared" si="3"/>
        <v>0</v>
      </c>
      <c r="E25" s="56">
        <f t="shared" ref="E25" si="4">SUM(E26:E29)</f>
        <v>0</v>
      </c>
    </row>
    <row r="26" spans="1:10" x14ac:dyDescent="0.35">
      <c r="A26" s="69" t="s">
        <v>167</v>
      </c>
      <c r="B26" s="101" t="s">
        <v>168</v>
      </c>
      <c r="C26" s="56"/>
      <c r="D26" s="56"/>
      <c r="E26" s="56"/>
      <c r="H26" s="102"/>
    </row>
    <row r="27" spans="1:10" x14ac:dyDescent="0.35">
      <c r="A27" s="69" t="s">
        <v>169</v>
      </c>
      <c r="B27" s="101" t="s">
        <v>170</v>
      </c>
      <c r="C27" s="56"/>
      <c r="D27" s="56"/>
      <c r="E27" s="56"/>
    </row>
    <row r="28" spans="1:10" x14ac:dyDescent="0.35">
      <c r="A28" s="69" t="s">
        <v>171</v>
      </c>
      <c r="B28" s="101" t="s">
        <v>172</v>
      </c>
      <c r="C28" s="56">
        <v>0</v>
      </c>
      <c r="D28" s="56">
        <v>0</v>
      </c>
      <c r="E28" s="56">
        <v>0</v>
      </c>
    </row>
    <row r="29" spans="1:10" ht="26.5" thickBot="1" x14ac:dyDescent="0.4">
      <c r="A29" s="103" t="s">
        <v>173</v>
      </c>
      <c r="B29" s="104" t="s">
        <v>174</v>
      </c>
      <c r="C29" s="105"/>
      <c r="D29" s="105"/>
      <c r="E29" s="105"/>
    </row>
    <row r="30" spans="1:10" x14ac:dyDescent="0.35">
      <c r="A30" s="76"/>
      <c r="B30" s="76"/>
      <c r="C30" s="76"/>
      <c r="D30" s="76"/>
      <c r="E30" s="77"/>
      <c r="F30" s="78"/>
      <c r="G30" s="78"/>
    </row>
    <row r="31" spans="1:10" x14ac:dyDescent="0.35">
      <c r="B31" s="106"/>
      <c r="C31" s="77"/>
      <c r="D31" s="81"/>
      <c r="E31" s="107"/>
      <c r="F31" s="78"/>
      <c r="G31" s="78"/>
    </row>
    <row r="36" spans="5:9" x14ac:dyDescent="0.35">
      <c r="G36" s="109"/>
      <c r="H36" s="78"/>
      <c r="I36" s="78"/>
    </row>
    <row r="37" spans="5:9" x14ac:dyDescent="0.35">
      <c r="G37" s="109"/>
      <c r="H37" s="78"/>
      <c r="I37" s="78"/>
    </row>
    <row r="38" spans="5:9" x14ac:dyDescent="0.35">
      <c r="G38" s="110"/>
      <c r="H38" s="78"/>
    </row>
    <row r="39" spans="5:9" x14ac:dyDescent="0.35">
      <c r="G39" s="98"/>
    </row>
    <row r="40" spans="5:9" x14ac:dyDescent="0.35">
      <c r="E40" s="111"/>
      <c r="G40" s="112"/>
    </row>
    <row r="41" spans="5:9" x14ac:dyDescent="0.35">
      <c r="F41" s="113"/>
    </row>
    <row r="44" spans="5:9" x14ac:dyDescent="0.35">
      <c r="E44" s="111"/>
    </row>
  </sheetData>
  <mergeCells count="9">
    <mergeCell ref="C2:E2"/>
    <mergeCell ref="A4:E4"/>
    <mergeCell ref="A5:E5"/>
    <mergeCell ref="A6:E6"/>
    <mergeCell ref="A8:A9"/>
    <mergeCell ref="B8:B9"/>
    <mergeCell ref="C8:C9"/>
    <mergeCell ref="D8:D9"/>
    <mergeCell ref="E8:E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O44"/>
  <sheetViews>
    <sheetView zoomScale="75" zoomScaleNormal="75" workbookViewId="0">
      <selection activeCell="G13" sqref="G13"/>
    </sheetView>
  </sheetViews>
  <sheetFormatPr defaultColWidth="9.1796875" defaultRowHeight="14" x14ac:dyDescent="0.35"/>
  <cols>
    <col min="1" max="1" width="6.7265625" style="47" customWidth="1"/>
    <col min="2" max="2" width="46.7265625" style="47" customWidth="1"/>
    <col min="3" max="5" width="12.36328125" style="47" customWidth="1"/>
    <col min="6" max="6" width="14.7265625" style="47" customWidth="1"/>
    <col min="7" max="7" width="6.7265625" style="47" customWidth="1"/>
    <col min="8" max="8" width="5.90625" style="47" customWidth="1"/>
    <col min="9" max="9" width="6.26953125" style="47" customWidth="1"/>
    <col min="10" max="10" width="9.1796875" style="47"/>
    <col min="11" max="11" width="10.26953125" style="47" bestFit="1" customWidth="1"/>
    <col min="12" max="12" width="6.453125" style="47" customWidth="1"/>
    <col min="13" max="13" width="14.7265625" style="47" customWidth="1"/>
    <col min="14" max="14" width="6.90625" style="47" customWidth="1"/>
    <col min="15" max="16384" width="9.1796875" style="47"/>
  </cols>
  <sheetData>
    <row r="1" spans="1:15" x14ac:dyDescent="0.35">
      <c r="E1" s="57" t="s">
        <v>129</v>
      </c>
    </row>
    <row r="2" spans="1:15" ht="63" customHeight="1" x14ac:dyDescent="0.35">
      <c r="C2" s="150" t="s">
        <v>69</v>
      </c>
      <c r="D2" s="150"/>
      <c r="E2" s="150"/>
    </row>
    <row r="3" spans="1:15" x14ac:dyDescent="0.35">
      <c r="A3" s="58"/>
      <c r="B3" s="58"/>
    </row>
    <row r="4" spans="1:15" ht="15.5" x14ac:dyDescent="0.35">
      <c r="A4" s="153" t="s">
        <v>130</v>
      </c>
      <c r="B4" s="153"/>
      <c r="C4" s="153"/>
      <c r="D4" s="153"/>
      <c r="E4" s="153"/>
    </row>
    <row r="5" spans="1:15" ht="45" customHeight="1" x14ac:dyDescent="0.35">
      <c r="A5" s="151" t="s">
        <v>131</v>
      </c>
      <c r="B5" s="151"/>
      <c r="C5" s="151"/>
      <c r="D5" s="151"/>
      <c r="E5" s="151"/>
    </row>
    <row r="6" spans="1:15" ht="41.5" customHeight="1" x14ac:dyDescent="0.35">
      <c r="A6" s="152" t="s">
        <v>177</v>
      </c>
      <c r="B6" s="152"/>
      <c r="C6" s="152"/>
      <c r="D6" s="152"/>
      <c r="E6" s="152"/>
    </row>
    <row r="7" spans="1:15" ht="14.5" thickBot="1" x14ac:dyDescent="0.4">
      <c r="A7" s="59"/>
      <c r="B7" s="59"/>
      <c r="C7" s="59"/>
      <c r="D7" s="59"/>
      <c r="E7" s="60" t="s">
        <v>133</v>
      </c>
    </row>
    <row r="8" spans="1:15" x14ac:dyDescent="0.35">
      <c r="A8" s="154" t="s">
        <v>112</v>
      </c>
      <c r="B8" s="154" t="s">
        <v>134</v>
      </c>
      <c r="C8" s="154" t="s">
        <v>135</v>
      </c>
      <c r="D8" s="154" t="s">
        <v>136</v>
      </c>
      <c r="E8" s="154" t="s">
        <v>137</v>
      </c>
    </row>
    <row r="9" spans="1:15" ht="14.5" thickBot="1" x14ac:dyDescent="0.4">
      <c r="A9" s="155"/>
      <c r="B9" s="155"/>
      <c r="C9" s="155"/>
      <c r="D9" s="155"/>
      <c r="E9" s="155"/>
      <c r="G9" s="90"/>
      <c r="H9" s="90"/>
      <c r="I9" s="90"/>
      <c r="J9" s="91"/>
      <c r="K9" s="115"/>
    </row>
    <row r="10" spans="1:15" ht="14.5" thickBot="1" x14ac:dyDescent="0.4">
      <c r="A10" s="92">
        <v>1</v>
      </c>
      <c r="B10" s="92">
        <v>2</v>
      </c>
      <c r="C10" s="93">
        <v>3</v>
      </c>
      <c r="D10" s="93">
        <v>4</v>
      </c>
      <c r="E10" s="93">
        <v>5</v>
      </c>
      <c r="F10" s="63"/>
      <c r="G10" s="63"/>
      <c r="O10" s="116"/>
    </row>
    <row r="11" spans="1:15" ht="26" x14ac:dyDescent="0.35">
      <c r="A11" s="64" t="s">
        <v>118</v>
      </c>
      <c r="B11" s="94" t="s">
        <v>138</v>
      </c>
      <c r="C11" s="114">
        <f t="shared" ref="C11:E11" si="0">C12+C13+C14+C15+C16+C25</f>
        <v>68</v>
      </c>
      <c r="D11" s="114">
        <f t="shared" si="0"/>
        <v>222.3</v>
      </c>
      <c r="E11" s="114">
        <f t="shared" si="0"/>
        <v>38.799999999999997</v>
      </c>
      <c r="F11" s="63"/>
      <c r="G11" s="95"/>
      <c r="H11" s="95"/>
      <c r="I11" s="95"/>
      <c r="J11" s="96"/>
      <c r="K11" s="98"/>
      <c r="L11" s="98"/>
    </row>
    <row r="12" spans="1:15" x14ac:dyDescent="0.35">
      <c r="A12" s="69" t="s">
        <v>139</v>
      </c>
      <c r="B12" s="97" t="s">
        <v>140</v>
      </c>
      <c r="C12" s="56">
        <v>0.7</v>
      </c>
      <c r="D12" s="56">
        <v>2.2000000000000002</v>
      </c>
      <c r="E12" s="56">
        <v>0.4</v>
      </c>
      <c r="F12" s="63"/>
      <c r="G12" s="95"/>
      <c r="H12" s="95"/>
      <c r="I12" s="95"/>
      <c r="J12" s="98"/>
      <c r="K12" s="98"/>
      <c r="N12" s="98"/>
    </row>
    <row r="13" spans="1:15" x14ac:dyDescent="0.35">
      <c r="A13" s="69" t="s">
        <v>141</v>
      </c>
      <c r="B13" s="97" t="s">
        <v>142</v>
      </c>
      <c r="C13" s="56">
        <v>0.3</v>
      </c>
      <c r="D13" s="56">
        <v>0.9</v>
      </c>
      <c r="E13" s="56">
        <v>0.2</v>
      </c>
      <c r="F13" s="63"/>
      <c r="G13" s="95"/>
      <c r="H13" s="95"/>
      <c r="I13" s="95"/>
      <c r="J13" s="98"/>
      <c r="K13" s="98"/>
      <c r="N13" s="98"/>
    </row>
    <row r="14" spans="1:15" x14ac:dyDescent="0.35">
      <c r="A14" s="69" t="s">
        <v>143</v>
      </c>
      <c r="B14" s="97" t="s">
        <v>144</v>
      </c>
      <c r="C14" s="56">
        <v>46</v>
      </c>
      <c r="D14" s="56">
        <v>152.9</v>
      </c>
      <c r="E14" s="56">
        <v>25.3</v>
      </c>
      <c r="G14" s="95"/>
      <c r="H14" s="95"/>
      <c r="I14" s="95"/>
      <c r="J14" s="98"/>
      <c r="K14" s="98"/>
      <c r="N14" s="98"/>
    </row>
    <row r="15" spans="1:15" x14ac:dyDescent="0.35">
      <c r="A15" s="69" t="s">
        <v>145</v>
      </c>
      <c r="B15" s="97" t="s">
        <v>146</v>
      </c>
      <c r="C15" s="56">
        <v>14</v>
      </c>
      <c r="D15" s="56">
        <v>46.6</v>
      </c>
      <c r="E15" s="56">
        <v>7.7</v>
      </c>
      <c r="F15" s="99"/>
      <c r="G15" s="95"/>
      <c r="H15" s="95"/>
      <c r="I15" s="95"/>
      <c r="J15" s="98"/>
      <c r="K15" s="98"/>
      <c r="N15" s="98"/>
    </row>
    <row r="16" spans="1:15" x14ac:dyDescent="0.35">
      <c r="A16" s="69" t="s">
        <v>147</v>
      </c>
      <c r="B16" s="97" t="s">
        <v>148</v>
      </c>
      <c r="C16" s="56">
        <f t="shared" ref="C16:E16" si="1">C17+C18+C19</f>
        <v>7</v>
      </c>
      <c r="D16" s="56">
        <f t="shared" si="1"/>
        <v>19.7</v>
      </c>
      <c r="E16" s="56">
        <f t="shared" si="1"/>
        <v>5.2</v>
      </c>
      <c r="F16" s="100"/>
      <c r="G16" s="95"/>
      <c r="H16" s="95"/>
      <c r="I16" s="95"/>
      <c r="J16" s="98"/>
      <c r="K16" s="98"/>
      <c r="N16" s="98"/>
    </row>
    <row r="17" spans="1:14" x14ac:dyDescent="0.35">
      <c r="A17" s="69" t="s">
        <v>149</v>
      </c>
      <c r="B17" s="101" t="s">
        <v>150</v>
      </c>
      <c r="C17" s="56">
        <v>0</v>
      </c>
      <c r="D17" s="56"/>
      <c r="E17" s="56"/>
      <c r="F17" s="63"/>
      <c r="G17" s="95"/>
      <c r="H17" s="95"/>
      <c r="I17" s="95"/>
      <c r="J17" s="98"/>
      <c r="K17" s="98"/>
      <c r="N17" s="98"/>
    </row>
    <row r="18" spans="1:14" ht="26" x14ac:dyDescent="0.35">
      <c r="A18" s="69" t="s">
        <v>151</v>
      </c>
      <c r="B18" s="101" t="s">
        <v>152</v>
      </c>
      <c r="C18" s="56">
        <v>2</v>
      </c>
      <c r="D18" s="56">
        <v>4.8</v>
      </c>
      <c r="E18" s="56">
        <v>0.8</v>
      </c>
      <c r="G18" s="95"/>
      <c r="H18" s="95"/>
      <c r="I18" s="95"/>
      <c r="J18" s="98"/>
      <c r="K18" s="98"/>
      <c r="N18" s="98"/>
    </row>
    <row r="19" spans="1:14" x14ac:dyDescent="0.35">
      <c r="A19" s="69" t="s">
        <v>153</v>
      </c>
      <c r="B19" s="101" t="s">
        <v>154</v>
      </c>
      <c r="C19" s="56">
        <f t="shared" ref="C19:E19" si="2">C20+C21+C22+C23+C24</f>
        <v>5</v>
      </c>
      <c r="D19" s="56">
        <f t="shared" si="2"/>
        <v>14.9</v>
      </c>
      <c r="E19" s="56">
        <f t="shared" si="2"/>
        <v>4.4000000000000004</v>
      </c>
      <c r="G19" s="95"/>
      <c r="H19" s="95"/>
      <c r="I19" s="95"/>
      <c r="J19" s="98"/>
      <c r="K19" s="98"/>
      <c r="N19" s="98"/>
    </row>
    <row r="20" spans="1:14" x14ac:dyDescent="0.35">
      <c r="A20" s="69" t="s">
        <v>155</v>
      </c>
      <c r="B20" s="97" t="s">
        <v>156</v>
      </c>
      <c r="C20" s="56">
        <v>0.1</v>
      </c>
      <c r="D20" s="56">
        <v>0.4</v>
      </c>
      <c r="E20" s="56">
        <v>0.1</v>
      </c>
      <c r="G20" s="95"/>
      <c r="H20" s="95"/>
      <c r="I20" s="95"/>
      <c r="J20" s="98"/>
      <c r="K20" s="98"/>
      <c r="N20" s="98"/>
    </row>
    <row r="21" spans="1:14" x14ac:dyDescent="0.35">
      <c r="A21" s="69" t="s">
        <v>157</v>
      </c>
      <c r="B21" s="97" t="s">
        <v>158</v>
      </c>
      <c r="C21" s="56"/>
      <c r="D21" s="56"/>
      <c r="E21" s="56"/>
      <c r="G21" s="95"/>
      <c r="H21" s="95"/>
      <c r="I21" s="95"/>
      <c r="J21" s="98"/>
      <c r="K21" s="98"/>
      <c r="N21" s="98"/>
    </row>
    <row r="22" spans="1:14" ht="39" x14ac:dyDescent="0.35">
      <c r="A22" s="69" t="s">
        <v>159</v>
      </c>
      <c r="B22" s="97" t="s">
        <v>160</v>
      </c>
      <c r="C22" s="56">
        <v>0.2</v>
      </c>
      <c r="D22" s="56">
        <v>0.6</v>
      </c>
      <c r="E22" s="56">
        <f>0.2+0.1</f>
        <v>0.3</v>
      </c>
      <c r="G22" s="95"/>
      <c r="H22" s="95"/>
      <c r="I22" s="95"/>
      <c r="J22" s="98"/>
      <c r="K22" s="98"/>
      <c r="N22" s="98"/>
    </row>
    <row r="23" spans="1:14" x14ac:dyDescent="0.35">
      <c r="A23" s="69" t="s">
        <v>161</v>
      </c>
      <c r="B23" s="97" t="s">
        <v>162</v>
      </c>
      <c r="C23" s="56"/>
      <c r="D23" s="56"/>
      <c r="E23" s="56"/>
      <c r="G23" s="95"/>
      <c r="H23" s="95"/>
      <c r="I23" s="95"/>
      <c r="J23" s="98"/>
      <c r="K23" s="98"/>
      <c r="M23" s="117"/>
      <c r="N23" s="98"/>
    </row>
    <row r="24" spans="1:14" ht="26" x14ac:dyDescent="0.35">
      <c r="A24" s="69" t="s">
        <v>163</v>
      </c>
      <c r="B24" s="97" t="s">
        <v>164</v>
      </c>
      <c r="C24" s="56">
        <v>4.7</v>
      </c>
      <c r="D24" s="56">
        <v>13.9</v>
      </c>
      <c r="E24" s="56">
        <v>4</v>
      </c>
      <c r="G24" s="95"/>
      <c r="H24" s="95"/>
      <c r="I24" s="95"/>
      <c r="J24" s="98"/>
      <c r="K24" s="98"/>
      <c r="N24" s="98"/>
    </row>
    <row r="25" spans="1:14" x14ac:dyDescent="0.35">
      <c r="A25" s="69" t="s">
        <v>165</v>
      </c>
      <c r="B25" s="97" t="s">
        <v>166</v>
      </c>
      <c r="C25" s="56">
        <f t="shared" ref="C25" si="3">SUM(C26:C29)</f>
        <v>0</v>
      </c>
      <c r="D25" s="56">
        <f t="shared" ref="D25:E25" si="4">SUM(D26:D29)</f>
        <v>0</v>
      </c>
      <c r="E25" s="56">
        <f t="shared" si="4"/>
        <v>0</v>
      </c>
    </row>
    <row r="26" spans="1:14" x14ac:dyDescent="0.35">
      <c r="A26" s="69" t="s">
        <v>167</v>
      </c>
      <c r="B26" s="101" t="s">
        <v>168</v>
      </c>
      <c r="C26" s="56"/>
      <c r="D26" s="56"/>
      <c r="E26" s="56"/>
      <c r="H26" s="102"/>
    </row>
    <row r="27" spans="1:14" x14ac:dyDescent="0.35">
      <c r="A27" s="69" t="s">
        <v>169</v>
      </c>
      <c r="B27" s="101" t="s">
        <v>170</v>
      </c>
      <c r="C27" s="56"/>
      <c r="D27" s="56"/>
      <c r="E27" s="56"/>
    </row>
    <row r="28" spans="1:14" x14ac:dyDescent="0.35">
      <c r="A28" s="69" t="s">
        <v>171</v>
      </c>
      <c r="B28" s="101" t="s">
        <v>172</v>
      </c>
      <c r="C28" s="56">
        <v>0</v>
      </c>
      <c r="D28" s="56">
        <v>0</v>
      </c>
      <c r="E28" s="56">
        <v>0</v>
      </c>
    </row>
    <row r="29" spans="1:14" ht="26.5" thickBot="1" x14ac:dyDescent="0.4">
      <c r="A29" s="103" t="s">
        <v>173</v>
      </c>
      <c r="B29" s="104" t="s">
        <v>174</v>
      </c>
      <c r="C29" s="105"/>
      <c r="D29" s="105"/>
      <c r="E29" s="105"/>
    </row>
    <row r="30" spans="1:14" x14ac:dyDescent="0.35">
      <c r="A30" s="76"/>
      <c r="B30" s="76"/>
      <c r="C30" s="76"/>
      <c r="D30" s="76"/>
      <c r="E30" s="77"/>
      <c r="F30" s="78"/>
      <c r="G30" s="78"/>
    </row>
    <row r="31" spans="1:14" x14ac:dyDescent="0.35">
      <c r="B31" s="106"/>
      <c r="C31" s="77"/>
      <c r="D31" s="81"/>
      <c r="E31" s="107"/>
      <c r="F31" s="78"/>
      <c r="G31" s="78"/>
    </row>
    <row r="36" spans="5:9" x14ac:dyDescent="0.35">
      <c r="G36" s="109"/>
      <c r="H36" s="78"/>
      <c r="I36" s="78"/>
    </row>
    <row r="37" spans="5:9" x14ac:dyDescent="0.35">
      <c r="G37" s="109"/>
      <c r="H37" s="78"/>
      <c r="I37" s="78"/>
    </row>
    <row r="38" spans="5:9" x14ac:dyDescent="0.35">
      <c r="G38" s="110"/>
      <c r="H38" s="78"/>
    </row>
    <row r="39" spans="5:9" x14ac:dyDescent="0.35">
      <c r="G39" s="98"/>
    </row>
    <row r="40" spans="5:9" x14ac:dyDescent="0.35">
      <c r="E40" s="111"/>
      <c r="G40" s="112"/>
    </row>
    <row r="41" spans="5:9" x14ac:dyDescent="0.35">
      <c r="F41" s="113"/>
    </row>
    <row r="44" spans="5:9" x14ac:dyDescent="0.35">
      <c r="E44" s="111"/>
    </row>
  </sheetData>
  <mergeCells count="9">
    <mergeCell ref="C2:E2"/>
    <mergeCell ref="A4:E4"/>
    <mergeCell ref="A5:E5"/>
    <mergeCell ref="A6:E6"/>
    <mergeCell ref="A8:A9"/>
    <mergeCell ref="B8:B9"/>
    <mergeCell ref="C8:C9"/>
    <mergeCell ref="D8:D9"/>
    <mergeCell ref="E8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M26"/>
  <sheetViews>
    <sheetView zoomScale="75" zoomScaleNormal="75" zoomScaleSheetLayoutView="75" workbookViewId="0">
      <selection activeCell="G17" sqref="G17"/>
    </sheetView>
  </sheetViews>
  <sheetFormatPr defaultColWidth="8.7265625" defaultRowHeight="14" x14ac:dyDescent="0.3"/>
  <cols>
    <col min="1" max="1" width="19.1796875" style="28" customWidth="1"/>
    <col min="2" max="2" width="24" style="28" customWidth="1"/>
    <col min="3" max="3" width="22.26953125" style="28" customWidth="1"/>
    <col min="4" max="4" width="22" style="28" customWidth="1"/>
    <col min="5" max="16384" width="8.7265625" style="28"/>
  </cols>
  <sheetData>
    <row r="1" spans="1:13" x14ac:dyDescent="0.3">
      <c r="C1" s="28" t="s">
        <v>48</v>
      </c>
    </row>
    <row r="2" spans="1:13" x14ac:dyDescent="0.3">
      <c r="C2" s="28" t="s">
        <v>47</v>
      </c>
    </row>
    <row r="3" spans="1:13" x14ac:dyDescent="0.3">
      <c r="C3" s="28" t="s">
        <v>46</v>
      </c>
    </row>
    <row r="4" spans="1:13" x14ac:dyDescent="0.3">
      <c r="C4" s="28" t="s">
        <v>45</v>
      </c>
    </row>
    <row r="5" spans="1:13" x14ac:dyDescent="0.3">
      <c r="C5" s="138" t="s">
        <v>43</v>
      </c>
      <c r="D5" s="138"/>
    </row>
    <row r="6" spans="1:13" x14ac:dyDescent="0.3">
      <c r="C6" s="139" t="s">
        <v>44</v>
      </c>
      <c r="D6" s="139"/>
    </row>
    <row r="8" spans="1:13" ht="14.5" customHeight="1" x14ac:dyDescent="0.3">
      <c r="A8" s="137" t="s">
        <v>34</v>
      </c>
      <c r="B8" s="137"/>
      <c r="C8" s="137"/>
      <c r="D8" s="137"/>
    </row>
    <row r="9" spans="1:13" x14ac:dyDescent="0.3">
      <c r="A9" s="137" t="s">
        <v>49</v>
      </c>
      <c r="B9" s="137"/>
      <c r="C9" s="137"/>
      <c r="D9" s="137"/>
    </row>
    <row r="10" spans="1:13" ht="14.5" customHeight="1" x14ac:dyDescent="0.3">
      <c r="A10" s="137" t="s">
        <v>50</v>
      </c>
      <c r="B10" s="137"/>
      <c r="C10" s="137"/>
      <c r="D10" s="137"/>
    </row>
    <row r="11" spans="1:13" x14ac:dyDescent="0.3">
      <c r="A11" s="137" t="s">
        <v>29</v>
      </c>
      <c r="B11" s="137"/>
      <c r="C11" s="137"/>
      <c r="D11" s="137"/>
    </row>
    <row r="14" spans="1:13" ht="98" x14ac:dyDescent="0.3">
      <c r="A14" s="119" t="s">
        <v>7</v>
      </c>
      <c r="B14" s="119" t="s">
        <v>8</v>
      </c>
      <c r="C14" s="119" t="s">
        <v>9</v>
      </c>
      <c r="D14" s="119" t="s">
        <v>33</v>
      </c>
      <c r="J14" s="120"/>
      <c r="K14" s="120"/>
      <c r="L14" s="121"/>
      <c r="M14" s="121"/>
    </row>
    <row r="15" spans="1:13" ht="42" x14ac:dyDescent="0.3">
      <c r="A15" s="122" t="s">
        <v>11</v>
      </c>
      <c r="B15" s="49"/>
      <c r="C15" s="49"/>
      <c r="D15" s="49"/>
      <c r="H15" s="31"/>
      <c r="I15" s="31"/>
      <c r="J15" s="123"/>
      <c r="K15" s="31"/>
      <c r="M15" s="31"/>
    </row>
    <row r="16" spans="1:13" x14ac:dyDescent="0.3">
      <c r="A16" s="124" t="s">
        <v>12</v>
      </c>
      <c r="B16" s="43">
        <v>4300.8</v>
      </c>
      <c r="C16" s="43">
        <v>0.54</v>
      </c>
      <c r="D16" s="43">
        <v>140</v>
      </c>
      <c r="G16" s="31"/>
      <c r="H16" s="29"/>
      <c r="I16" s="29"/>
      <c r="J16" s="29"/>
      <c r="K16" s="31"/>
      <c r="M16" s="31"/>
    </row>
    <row r="17" spans="1:11" x14ac:dyDescent="0.3">
      <c r="A17" s="124" t="s">
        <v>13</v>
      </c>
      <c r="B17" s="43">
        <v>8914.5</v>
      </c>
      <c r="C17" s="43">
        <v>3.601</v>
      </c>
      <c r="D17" s="43">
        <v>998.25</v>
      </c>
      <c r="G17" s="31"/>
      <c r="H17" s="29"/>
      <c r="I17" s="29"/>
      <c r="J17" s="29"/>
      <c r="K17" s="31"/>
    </row>
    <row r="18" spans="1:11" x14ac:dyDescent="0.3">
      <c r="A18" s="124" t="s">
        <v>14</v>
      </c>
      <c r="B18" s="43" t="s">
        <v>4</v>
      </c>
      <c r="C18" s="43" t="s">
        <v>4</v>
      </c>
      <c r="D18" s="43" t="s">
        <v>4</v>
      </c>
      <c r="G18" s="31"/>
      <c r="H18" s="29"/>
      <c r="I18" s="29"/>
      <c r="J18" s="29"/>
      <c r="K18" s="31"/>
    </row>
    <row r="19" spans="1:11" ht="42" x14ac:dyDescent="0.3">
      <c r="A19" s="122" t="s">
        <v>15</v>
      </c>
      <c r="B19" s="44"/>
      <c r="C19" s="44"/>
      <c r="D19" s="49"/>
      <c r="G19" s="31"/>
      <c r="H19" s="30"/>
      <c r="I19" s="30"/>
      <c r="J19" s="31"/>
      <c r="K19" s="31"/>
    </row>
    <row r="20" spans="1:11" x14ac:dyDescent="0.3">
      <c r="A20" s="124" t="s">
        <v>12</v>
      </c>
      <c r="B20" s="118">
        <v>272</v>
      </c>
      <c r="C20" s="43">
        <v>0.21</v>
      </c>
      <c r="D20" s="124">
        <v>24</v>
      </c>
      <c r="G20" s="31"/>
      <c r="H20" s="29"/>
      <c r="I20" s="29"/>
      <c r="J20" s="32"/>
      <c r="K20" s="31"/>
    </row>
    <row r="21" spans="1:11" x14ac:dyDescent="0.3">
      <c r="A21" s="124" t="s">
        <v>13</v>
      </c>
      <c r="B21" s="118">
        <v>280.8</v>
      </c>
      <c r="C21" s="43">
        <v>0.22</v>
      </c>
      <c r="D21" s="124">
        <v>60</v>
      </c>
      <c r="G21" s="31"/>
      <c r="H21" s="29"/>
      <c r="I21" s="29"/>
      <c r="J21" s="32"/>
      <c r="K21" s="31"/>
    </row>
    <row r="22" spans="1:11" x14ac:dyDescent="0.3">
      <c r="A22" s="124" t="s">
        <v>14</v>
      </c>
      <c r="B22" s="44" t="s">
        <v>4</v>
      </c>
      <c r="C22" s="27" t="s">
        <v>4</v>
      </c>
      <c r="D22" s="43" t="s">
        <v>4</v>
      </c>
    </row>
    <row r="23" spans="1:11" ht="14.15" x14ac:dyDescent="0.3">
      <c r="B23" s="31"/>
      <c r="C23" s="125"/>
    </row>
    <row r="24" spans="1:11" x14ac:dyDescent="0.3">
      <c r="A24" s="120"/>
      <c r="B24" s="130">
        <f>'Прил 2 к станд'!B14+'Прил 2 к станд'!B15+'Прил 3 к станд'!B16+'Прил 3 к станд'!B17+'Прил 3 к станд'!B20+'Прил 3 к станд'!B21</f>
        <v>31201.200000000001</v>
      </c>
      <c r="C24" s="131">
        <f>C16+C17+C20+C21</f>
        <v>4.5709999999999997</v>
      </c>
      <c r="D24" s="132">
        <f>D16+D17+D20+D21+'Прил 2 к станд'!C14+'Прил 2 к станд'!C15</f>
        <v>5668.5</v>
      </c>
    </row>
    <row r="25" spans="1:11" x14ac:dyDescent="0.3">
      <c r="B25" s="127"/>
      <c r="C25" s="128"/>
      <c r="D25" s="129"/>
    </row>
    <row r="26" spans="1:11" x14ac:dyDescent="0.3">
      <c r="B26" s="126"/>
      <c r="C26" s="31"/>
    </row>
  </sheetData>
  <mergeCells count="6">
    <mergeCell ref="A8:D8"/>
    <mergeCell ref="A9:D9"/>
    <mergeCell ref="A11:D11"/>
    <mergeCell ref="C5:D5"/>
    <mergeCell ref="C6:D6"/>
    <mergeCell ref="A10:D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M27"/>
  <sheetViews>
    <sheetView zoomScale="75" zoomScaleNormal="75" workbookViewId="0">
      <selection activeCell="D23" sqref="D23"/>
    </sheetView>
  </sheetViews>
  <sheetFormatPr defaultColWidth="8.7265625" defaultRowHeight="14" x14ac:dyDescent="0.3"/>
  <cols>
    <col min="1" max="1" width="32.26953125" style="6" customWidth="1"/>
    <col min="2" max="9" width="14.1796875" style="6" customWidth="1"/>
    <col min="10" max="10" width="16.81640625" style="6" customWidth="1"/>
    <col min="11" max="16384" width="8.7265625" style="6"/>
  </cols>
  <sheetData>
    <row r="1" spans="1:13" x14ac:dyDescent="0.3">
      <c r="H1" s="6" t="s">
        <v>52</v>
      </c>
    </row>
    <row r="2" spans="1:13" x14ac:dyDescent="0.3">
      <c r="H2" s="6" t="s">
        <v>0</v>
      </c>
    </row>
    <row r="3" spans="1:13" x14ac:dyDescent="0.3">
      <c r="H3" s="6" t="s">
        <v>16</v>
      </c>
    </row>
    <row r="4" spans="1:13" x14ac:dyDescent="0.3">
      <c r="H4" s="6" t="s">
        <v>1</v>
      </c>
    </row>
    <row r="5" spans="1:13" x14ac:dyDescent="0.3">
      <c r="H5" s="38" t="s">
        <v>51</v>
      </c>
      <c r="I5" s="38"/>
    </row>
    <row r="6" spans="1:13" x14ac:dyDescent="0.3">
      <c r="H6" s="38" t="s">
        <v>36</v>
      </c>
      <c r="I6" s="38"/>
    </row>
    <row r="7" spans="1:13" ht="14.5" customHeight="1" x14ac:dyDescent="0.3">
      <c r="A7" s="133" t="s">
        <v>19</v>
      </c>
      <c r="B7" s="133"/>
      <c r="C7" s="133"/>
      <c r="D7" s="133"/>
      <c r="E7" s="133"/>
      <c r="F7" s="133"/>
      <c r="G7" s="133"/>
      <c r="H7" s="133"/>
      <c r="I7" s="133"/>
      <c r="J7" s="133"/>
      <c r="L7" s="28"/>
      <c r="M7" s="28"/>
    </row>
    <row r="8" spans="1:13" ht="14.5" customHeight="1" x14ac:dyDescent="0.3">
      <c r="A8" s="133" t="s">
        <v>21</v>
      </c>
      <c r="B8" s="133"/>
      <c r="C8" s="133"/>
      <c r="D8" s="133"/>
      <c r="E8" s="133"/>
      <c r="F8" s="133"/>
      <c r="G8" s="133"/>
      <c r="H8" s="133"/>
      <c r="I8" s="133"/>
      <c r="J8" s="133"/>
      <c r="L8" s="28"/>
      <c r="M8" s="28"/>
    </row>
    <row r="9" spans="1:13" ht="14.5" customHeight="1" x14ac:dyDescent="0.3">
      <c r="A9" s="133" t="s">
        <v>20</v>
      </c>
      <c r="B9" s="133"/>
      <c r="C9" s="133"/>
      <c r="D9" s="133"/>
      <c r="E9" s="133"/>
      <c r="F9" s="133"/>
      <c r="G9" s="133"/>
      <c r="H9" s="133"/>
      <c r="I9" s="133"/>
      <c r="J9" s="133"/>
      <c r="L9" s="28"/>
      <c r="M9" s="28"/>
    </row>
    <row r="10" spans="1:13" ht="14.15" x14ac:dyDescent="0.3">
      <c r="L10" s="28"/>
      <c r="M10" s="28"/>
    </row>
    <row r="11" spans="1:13" ht="14.15" x14ac:dyDescent="0.3">
      <c r="L11" s="28"/>
      <c r="M11" s="28"/>
    </row>
    <row r="12" spans="1:13" ht="24" customHeight="1" x14ac:dyDescent="0.3">
      <c r="A12" s="141" t="s">
        <v>31</v>
      </c>
      <c r="B12" s="142" t="s">
        <v>23</v>
      </c>
      <c r="C12" s="142"/>
      <c r="D12" s="142"/>
      <c r="E12" s="142" t="s">
        <v>22</v>
      </c>
      <c r="F12" s="142"/>
      <c r="G12" s="142"/>
      <c r="H12" s="142" t="s">
        <v>30</v>
      </c>
      <c r="I12" s="142"/>
      <c r="J12" s="142"/>
      <c r="L12" s="28"/>
      <c r="M12" s="28"/>
    </row>
    <row r="13" spans="1:13" ht="24" customHeight="1" x14ac:dyDescent="0.3">
      <c r="A13" s="141"/>
      <c r="B13" s="35" t="s">
        <v>12</v>
      </c>
      <c r="C13" s="35" t="s">
        <v>13</v>
      </c>
      <c r="D13" s="34" t="s">
        <v>17</v>
      </c>
      <c r="E13" s="35" t="s">
        <v>12</v>
      </c>
      <c r="F13" s="35" t="s">
        <v>13</v>
      </c>
      <c r="G13" s="34" t="s">
        <v>17</v>
      </c>
      <c r="H13" s="35" t="s">
        <v>12</v>
      </c>
      <c r="I13" s="35" t="s">
        <v>13</v>
      </c>
      <c r="J13" s="34" t="s">
        <v>17</v>
      </c>
      <c r="L13" s="28"/>
      <c r="M13" s="28"/>
    </row>
    <row r="14" spans="1:13" ht="21" customHeight="1" x14ac:dyDescent="0.3">
      <c r="A14" s="13" t="s">
        <v>53</v>
      </c>
      <c r="B14" s="35">
        <f>44+B15</f>
        <v>368</v>
      </c>
      <c r="C14" s="35" t="s">
        <v>4</v>
      </c>
      <c r="D14" s="35" t="s">
        <v>4</v>
      </c>
      <c r="E14" s="35">
        <f>531.73+E15</f>
        <v>4286.7629999999999</v>
      </c>
      <c r="F14" s="35" t="s">
        <v>4</v>
      </c>
      <c r="G14" s="35" t="s">
        <v>4</v>
      </c>
      <c r="H14" s="35">
        <f>1043.4+H15</f>
        <v>1191.9000000000001</v>
      </c>
      <c r="I14" s="35" t="s">
        <v>4</v>
      </c>
      <c r="J14" s="35" t="s">
        <v>4</v>
      </c>
      <c r="L14" s="28"/>
      <c r="M14" s="28"/>
    </row>
    <row r="15" spans="1:13" ht="21" customHeight="1" x14ac:dyDescent="0.3">
      <c r="A15" s="13" t="s">
        <v>61</v>
      </c>
      <c r="B15" s="35">
        <v>324</v>
      </c>
      <c r="C15" s="35" t="s">
        <v>4</v>
      </c>
      <c r="D15" s="35" t="s">
        <v>4</v>
      </c>
      <c r="E15" s="35">
        <v>3755.0329999999999</v>
      </c>
      <c r="F15" s="35" t="s">
        <v>4</v>
      </c>
      <c r="G15" s="35" t="s">
        <v>4</v>
      </c>
      <c r="H15" s="35">
        <v>148.5</v>
      </c>
      <c r="I15" s="35" t="s">
        <v>4</v>
      </c>
      <c r="J15" s="35" t="s">
        <v>4</v>
      </c>
      <c r="L15" s="28"/>
      <c r="M15" s="36"/>
    </row>
    <row r="16" spans="1:13" ht="21" customHeight="1" x14ac:dyDescent="0.3">
      <c r="A16" s="13" t="s">
        <v>54</v>
      </c>
      <c r="B16" s="35">
        <v>70</v>
      </c>
      <c r="C16" s="35">
        <v>2</v>
      </c>
      <c r="D16" s="35" t="s">
        <v>4</v>
      </c>
      <c r="E16" s="35">
        <v>4247.0200000000004</v>
      </c>
      <c r="F16" s="35">
        <v>120</v>
      </c>
      <c r="G16" s="35" t="s">
        <v>4</v>
      </c>
      <c r="H16" s="35">
        <v>1483.5</v>
      </c>
      <c r="I16" s="35">
        <v>45.65</v>
      </c>
      <c r="J16" s="35" t="s">
        <v>4</v>
      </c>
    </row>
    <row r="17" spans="1:10" ht="21" customHeight="1" x14ac:dyDescent="0.3">
      <c r="A17" s="13" t="s">
        <v>62</v>
      </c>
      <c r="B17" s="35" t="s">
        <v>4</v>
      </c>
      <c r="C17" s="35" t="s">
        <v>4</v>
      </c>
      <c r="D17" s="35" t="s">
        <v>4</v>
      </c>
      <c r="E17" s="35" t="s">
        <v>4</v>
      </c>
      <c r="F17" s="35" t="s">
        <v>4</v>
      </c>
      <c r="G17" s="35" t="s">
        <v>4</v>
      </c>
      <c r="H17" s="35" t="s">
        <v>4</v>
      </c>
      <c r="I17" s="35" t="s">
        <v>4</v>
      </c>
      <c r="J17" s="35" t="s">
        <v>4</v>
      </c>
    </row>
    <row r="18" spans="1:10" ht="21" customHeight="1" x14ac:dyDescent="0.3">
      <c r="A18" s="13" t="s">
        <v>56</v>
      </c>
      <c r="B18" s="35">
        <v>14</v>
      </c>
      <c r="C18" s="35">
        <v>1</v>
      </c>
      <c r="D18" s="35" t="s">
        <v>4</v>
      </c>
      <c r="E18" s="35">
        <v>3206</v>
      </c>
      <c r="F18" s="35">
        <v>600</v>
      </c>
      <c r="G18" s="35" t="s">
        <v>4</v>
      </c>
      <c r="H18" s="35">
        <v>469.95</v>
      </c>
      <c r="I18" s="35">
        <v>787.67</v>
      </c>
      <c r="J18" s="35" t="s">
        <v>4</v>
      </c>
    </row>
    <row r="19" spans="1:10" ht="31.5" customHeight="1" x14ac:dyDescent="0.3">
      <c r="A19" s="39" t="s">
        <v>55</v>
      </c>
      <c r="B19" s="35" t="s">
        <v>4</v>
      </c>
      <c r="C19" s="35" t="s">
        <v>4</v>
      </c>
      <c r="D19" s="35" t="s">
        <v>4</v>
      </c>
      <c r="E19" s="35" t="s">
        <v>4</v>
      </c>
      <c r="F19" s="35" t="s">
        <v>4</v>
      </c>
      <c r="G19" s="35" t="s">
        <v>4</v>
      </c>
      <c r="H19" s="35" t="s">
        <v>4</v>
      </c>
      <c r="I19" s="35" t="s">
        <v>4</v>
      </c>
      <c r="J19" s="35" t="s">
        <v>4</v>
      </c>
    </row>
    <row r="20" spans="1:10" ht="21" customHeight="1" x14ac:dyDescent="0.3">
      <c r="A20" s="13" t="s">
        <v>57</v>
      </c>
      <c r="B20" s="35">
        <v>1</v>
      </c>
      <c r="C20" s="35" t="s">
        <v>4</v>
      </c>
      <c r="D20" s="35" t="s">
        <v>4</v>
      </c>
      <c r="E20" s="35">
        <v>1000</v>
      </c>
      <c r="F20" s="35" t="s">
        <v>4</v>
      </c>
      <c r="G20" s="35" t="s">
        <v>4</v>
      </c>
      <c r="H20" s="35">
        <v>23.88</v>
      </c>
      <c r="I20" s="35" t="s">
        <v>4</v>
      </c>
      <c r="J20" s="35" t="s">
        <v>4</v>
      </c>
    </row>
    <row r="21" spans="1:10" ht="31.5" customHeight="1" x14ac:dyDescent="0.3">
      <c r="A21" s="39" t="s">
        <v>55</v>
      </c>
      <c r="B21" s="35" t="s">
        <v>4</v>
      </c>
      <c r="C21" s="35" t="s">
        <v>4</v>
      </c>
      <c r="D21" s="35" t="s">
        <v>4</v>
      </c>
      <c r="E21" s="35" t="s">
        <v>4</v>
      </c>
      <c r="F21" s="35" t="s">
        <v>4</v>
      </c>
      <c r="G21" s="35" t="s">
        <v>4</v>
      </c>
      <c r="H21" s="35" t="s">
        <v>4</v>
      </c>
      <c r="I21" s="35" t="s">
        <v>4</v>
      </c>
      <c r="J21" s="35" t="s">
        <v>4</v>
      </c>
    </row>
    <row r="22" spans="1:10" ht="21" customHeight="1" x14ac:dyDescent="0.3">
      <c r="A22" s="13" t="s">
        <v>58</v>
      </c>
      <c r="B22" s="35" t="s">
        <v>4</v>
      </c>
      <c r="C22" s="35" t="s">
        <v>4</v>
      </c>
      <c r="D22" s="35" t="s">
        <v>4</v>
      </c>
      <c r="E22" s="35" t="s">
        <v>4</v>
      </c>
      <c r="F22" s="35" t="s">
        <v>4</v>
      </c>
      <c r="G22" s="35" t="s">
        <v>4</v>
      </c>
      <c r="H22" s="35" t="s">
        <v>4</v>
      </c>
      <c r="I22" s="35" t="s">
        <v>4</v>
      </c>
      <c r="J22" s="35" t="s">
        <v>4</v>
      </c>
    </row>
    <row r="23" spans="1:10" ht="30.65" customHeight="1" x14ac:dyDescent="0.3">
      <c r="A23" s="39" t="s">
        <v>55</v>
      </c>
      <c r="B23" s="35" t="s">
        <v>4</v>
      </c>
      <c r="C23" s="35" t="s">
        <v>4</v>
      </c>
      <c r="D23" s="35" t="s">
        <v>4</v>
      </c>
      <c r="E23" s="35" t="s">
        <v>4</v>
      </c>
      <c r="F23" s="35" t="s">
        <v>4</v>
      </c>
      <c r="G23" s="35" t="s">
        <v>4</v>
      </c>
      <c r="H23" s="35" t="s">
        <v>4</v>
      </c>
      <c r="I23" s="35" t="s">
        <v>4</v>
      </c>
      <c r="J23" s="35" t="s">
        <v>4</v>
      </c>
    </row>
    <row r="24" spans="1:10" ht="21" customHeight="1" x14ac:dyDescent="0.3">
      <c r="A24" s="13" t="s">
        <v>18</v>
      </c>
      <c r="B24" s="35" t="s">
        <v>4</v>
      </c>
      <c r="C24" s="35" t="s">
        <v>4</v>
      </c>
      <c r="D24" s="35" t="s">
        <v>4</v>
      </c>
      <c r="E24" s="35" t="s">
        <v>4</v>
      </c>
      <c r="F24" s="35" t="s">
        <v>4</v>
      </c>
      <c r="G24" s="35" t="s">
        <v>4</v>
      </c>
      <c r="H24" s="35" t="s">
        <v>4</v>
      </c>
      <c r="I24" s="35" t="s">
        <v>4</v>
      </c>
      <c r="J24" s="35" t="s">
        <v>4</v>
      </c>
    </row>
    <row r="26" spans="1:10" ht="45" customHeight="1" x14ac:dyDescent="0.3">
      <c r="A26" s="6" t="s">
        <v>59</v>
      </c>
    </row>
    <row r="27" spans="1:10" ht="59" customHeight="1" x14ac:dyDescent="0.3">
      <c r="A27" s="140" t="s">
        <v>60</v>
      </c>
      <c r="B27" s="140"/>
      <c r="C27" s="140"/>
      <c r="D27" s="140"/>
      <c r="E27" s="140"/>
      <c r="F27" s="140"/>
      <c r="G27" s="140"/>
      <c r="H27" s="140"/>
      <c r="I27" s="140"/>
      <c r="J27" s="140"/>
    </row>
  </sheetData>
  <mergeCells count="8">
    <mergeCell ref="A27:J27"/>
    <mergeCell ref="A7:J7"/>
    <mergeCell ref="A8:J8"/>
    <mergeCell ref="A9:J9"/>
    <mergeCell ref="A12:A13"/>
    <mergeCell ref="E12:G12"/>
    <mergeCell ref="B12:D12"/>
    <mergeCell ref="H12:J12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26"/>
  <sheetViews>
    <sheetView zoomScale="75" zoomScaleNormal="75" workbookViewId="0">
      <selection activeCell="H20" sqref="H20"/>
    </sheetView>
  </sheetViews>
  <sheetFormatPr defaultColWidth="8.7265625" defaultRowHeight="14" x14ac:dyDescent="0.3"/>
  <cols>
    <col min="1" max="1" width="35.7265625" style="6" customWidth="1"/>
    <col min="2" max="2" width="10" style="6" customWidth="1"/>
    <col min="3" max="3" width="9.81640625" style="6" customWidth="1"/>
    <col min="4" max="4" width="10.81640625" style="6" customWidth="1"/>
    <col min="5" max="5" width="9.1796875" style="6" customWidth="1"/>
    <col min="6" max="6" width="9.26953125" style="6" customWidth="1"/>
    <col min="7" max="7" width="14" style="6" customWidth="1"/>
    <col min="8" max="8" width="13.453125" style="6" customWidth="1"/>
    <col min="9" max="9" width="13" style="6" customWidth="1"/>
    <col min="10" max="10" width="13.26953125" style="6" customWidth="1"/>
    <col min="11" max="16384" width="8.7265625" style="6"/>
  </cols>
  <sheetData>
    <row r="1" spans="1:10" x14ac:dyDescent="0.3">
      <c r="D1" s="6" t="s">
        <v>63</v>
      </c>
    </row>
    <row r="2" spans="1:10" x14ac:dyDescent="0.3">
      <c r="D2" s="6" t="s">
        <v>24</v>
      </c>
    </row>
    <row r="3" spans="1:10" x14ac:dyDescent="0.3">
      <c r="D3" s="6" t="s">
        <v>25</v>
      </c>
    </row>
    <row r="4" spans="1:10" x14ac:dyDescent="0.3">
      <c r="D4" s="6" t="s">
        <v>26</v>
      </c>
    </row>
    <row r="5" spans="1:10" x14ac:dyDescent="0.3">
      <c r="D5" s="38" t="s">
        <v>64</v>
      </c>
    </row>
    <row r="6" spans="1:10" x14ac:dyDescent="0.3">
      <c r="D6" s="38" t="s">
        <v>65</v>
      </c>
    </row>
    <row r="7" spans="1:10" ht="24" customHeight="1" x14ac:dyDescent="0.3">
      <c r="A7" s="133" t="s">
        <v>34</v>
      </c>
      <c r="B7" s="133"/>
      <c r="C7" s="133"/>
      <c r="D7" s="133"/>
      <c r="E7" s="133"/>
      <c r="F7" s="133"/>
      <c r="G7" s="133"/>
      <c r="H7" s="37"/>
    </row>
    <row r="8" spans="1:10" x14ac:dyDescent="0.3">
      <c r="A8" s="133" t="s">
        <v>66</v>
      </c>
      <c r="B8" s="133"/>
      <c r="C8" s="133"/>
      <c r="D8" s="133"/>
      <c r="E8" s="133"/>
      <c r="F8" s="133"/>
      <c r="G8" s="133"/>
      <c r="H8" s="9"/>
    </row>
    <row r="11" spans="1:10" x14ac:dyDescent="0.3">
      <c r="A11" s="141" t="s">
        <v>31</v>
      </c>
      <c r="B11" s="143" t="s">
        <v>27</v>
      </c>
      <c r="C11" s="143"/>
      <c r="D11" s="143"/>
      <c r="E11" s="143" t="s">
        <v>22</v>
      </c>
      <c r="F11" s="143"/>
      <c r="G11" s="143"/>
      <c r="H11" s="8"/>
      <c r="I11" s="8"/>
      <c r="J11" s="8"/>
    </row>
    <row r="12" spans="1:10" ht="28" x14ac:dyDescent="0.3">
      <c r="A12" s="141"/>
      <c r="B12" s="35" t="s">
        <v>12</v>
      </c>
      <c r="C12" s="35" t="s">
        <v>13</v>
      </c>
      <c r="D12" s="34" t="s">
        <v>17</v>
      </c>
      <c r="E12" s="35" t="s">
        <v>12</v>
      </c>
      <c r="F12" s="35" t="s">
        <v>13</v>
      </c>
      <c r="G12" s="34" t="s">
        <v>17</v>
      </c>
      <c r="H12" s="10"/>
      <c r="I12" s="10"/>
      <c r="J12" s="7"/>
    </row>
    <row r="13" spans="1:10" x14ac:dyDescent="0.3">
      <c r="A13" s="13" t="s">
        <v>53</v>
      </c>
      <c r="B13" s="35">
        <v>491</v>
      </c>
      <c r="C13" s="35" t="s">
        <v>4</v>
      </c>
      <c r="D13" s="35" t="s">
        <v>4</v>
      </c>
      <c r="E13" s="35">
        <v>5612.77</v>
      </c>
      <c r="F13" s="35" t="s">
        <v>4</v>
      </c>
      <c r="G13" s="35" t="s">
        <v>4</v>
      </c>
      <c r="H13" s="8"/>
      <c r="I13" s="8"/>
      <c r="J13" s="8"/>
    </row>
    <row r="14" spans="1:10" x14ac:dyDescent="0.3">
      <c r="A14" s="13" t="s">
        <v>61</v>
      </c>
      <c r="B14" s="35">
        <v>357</v>
      </c>
      <c r="C14" s="35" t="s">
        <v>4</v>
      </c>
      <c r="D14" s="35" t="s">
        <v>4</v>
      </c>
      <c r="E14" s="35">
        <v>4044.54</v>
      </c>
      <c r="F14" s="35" t="s">
        <v>4</v>
      </c>
      <c r="G14" s="35" t="s">
        <v>4</v>
      </c>
      <c r="H14" s="8"/>
      <c r="I14" s="8"/>
      <c r="J14" s="8"/>
    </row>
    <row r="15" spans="1:10" ht="15.65" customHeight="1" x14ac:dyDescent="0.3">
      <c r="A15" s="13" t="s">
        <v>54</v>
      </c>
      <c r="B15" s="35">
        <v>130</v>
      </c>
      <c r="C15" s="35">
        <v>2</v>
      </c>
      <c r="D15" s="35" t="s">
        <v>4</v>
      </c>
      <c r="E15" s="35">
        <v>8783.92</v>
      </c>
      <c r="F15" s="35">
        <v>120</v>
      </c>
      <c r="G15" s="35" t="s">
        <v>4</v>
      </c>
      <c r="H15" s="8"/>
      <c r="I15" s="8"/>
      <c r="J15" s="8"/>
    </row>
    <row r="16" spans="1:10" x14ac:dyDescent="0.3">
      <c r="A16" s="13" t="s">
        <v>62</v>
      </c>
      <c r="B16" s="35">
        <v>1</v>
      </c>
      <c r="C16" s="35" t="s">
        <v>4</v>
      </c>
      <c r="D16" s="35" t="s">
        <v>4</v>
      </c>
      <c r="E16" s="35">
        <v>150</v>
      </c>
      <c r="F16" s="35" t="s">
        <v>4</v>
      </c>
      <c r="G16" s="35" t="s">
        <v>4</v>
      </c>
      <c r="H16" s="8"/>
      <c r="I16" s="8"/>
      <c r="J16" s="8"/>
    </row>
    <row r="17" spans="1:10" x14ac:dyDescent="0.3">
      <c r="A17" s="13" t="s">
        <v>56</v>
      </c>
      <c r="B17" s="35">
        <v>26</v>
      </c>
      <c r="C17" s="35">
        <v>3</v>
      </c>
      <c r="D17" s="35" t="s">
        <v>4</v>
      </c>
      <c r="E17" s="35">
        <v>8469.1200000000008</v>
      </c>
      <c r="F17" s="35">
        <v>1390</v>
      </c>
      <c r="G17" s="35" t="s">
        <v>4</v>
      </c>
      <c r="H17" s="8"/>
      <c r="I17" s="8"/>
      <c r="J17" s="8"/>
    </row>
    <row r="18" spans="1:10" ht="28" x14ac:dyDescent="0.3">
      <c r="A18" s="39" t="s">
        <v>55</v>
      </c>
      <c r="B18" s="35" t="s">
        <v>4</v>
      </c>
      <c r="C18" s="35" t="s">
        <v>4</v>
      </c>
      <c r="D18" s="35" t="s">
        <v>4</v>
      </c>
      <c r="E18" s="35" t="s">
        <v>4</v>
      </c>
      <c r="F18" s="35" t="s">
        <v>4</v>
      </c>
      <c r="G18" s="35" t="s">
        <v>4</v>
      </c>
      <c r="H18" s="8"/>
      <c r="I18" s="8"/>
      <c r="J18" s="8"/>
    </row>
    <row r="19" spans="1:10" x14ac:dyDescent="0.3">
      <c r="A19" s="13" t="s">
        <v>57</v>
      </c>
      <c r="B19" s="35">
        <v>4</v>
      </c>
      <c r="C19" s="35">
        <v>2</v>
      </c>
      <c r="D19" s="35" t="s">
        <v>4</v>
      </c>
      <c r="E19" s="35">
        <v>3482</v>
      </c>
      <c r="F19" s="35">
        <v>3116.8</v>
      </c>
      <c r="G19" s="35" t="s">
        <v>4</v>
      </c>
      <c r="H19" s="8"/>
      <c r="I19" s="8"/>
      <c r="J19" s="8"/>
    </row>
    <row r="20" spans="1:10" ht="28" x14ac:dyDescent="0.3">
      <c r="A20" s="39" t="s">
        <v>55</v>
      </c>
      <c r="B20" s="35" t="s">
        <v>4</v>
      </c>
      <c r="C20" s="35" t="s">
        <v>4</v>
      </c>
      <c r="D20" s="35" t="s">
        <v>4</v>
      </c>
      <c r="E20" s="35" t="s">
        <v>4</v>
      </c>
      <c r="F20" s="35" t="s">
        <v>4</v>
      </c>
      <c r="G20" s="35" t="s">
        <v>4</v>
      </c>
      <c r="H20" s="10"/>
      <c r="I20" s="10"/>
      <c r="J20" s="10"/>
    </row>
    <row r="21" spans="1:10" x14ac:dyDescent="0.3">
      <c r="A21" s="13" t="s">
        <v>58</v>
      </c>
      <c r="B21" s="35" t="s">
        <v>4</v>
      </c>
      <c r="C21" s="35" t="s">
        <v>4</v>
      </c>
      <c r="D21" s="35" t="s">
        <v>4</v>
      </c>
      <c r="E21" s="35" t="s">
        <v>4</v>
      </c>
      <c r="F21" s="35" t="s">
        <v>4</v>
      </c>
      <c r="G21" s="35" t="s">
        <v>4</v>
      </c>
      <c r="H21" s="10"/>
      <c r="I21" s="10"/>
      <c r="J21" s="10"/>
    </row>
    <row r="22" spans="1:10" ht="28" x14ac:dyDescent="0.3">
      <c r="A22" s="39" t="s">
        <v>55</v>
      </c>
      <c r="B22" s="35" t="s">
        <v>4</v>
      </c>
      <c r="C22" s="35" t="s">
        <v>4</v>
      </c>
      <c r="D22" s="35" t="s">
        <v>4</v>
      </c>
      <c r="E22" s="35" t="s">
        <v>4</v>
      </c>
      <c r="F22" s="35" t="s">
        <v>4</v>
      </c>
      <c r="G22" s="35" t="s">
        <v>4</v>
      </c>
      <c r="H22" s="10"/>
      <c r="I22" s="10"/>
      <c r="J22" s="10"/>
    </row>
    <row r="23" spans="1:10" x14ac:dyDescent="0.3">
      <c r="A23" s="13" t="s">
        <v>18</v>
      </c>
      <c r="B23" s="35" t="s">
        <v>4</v>
      </c>
      <c r="C23" s="35" t="s">
        <v>4</v>
      </c>
      <c r="D23" s="35" t="s">
        <v>4</v>
      </c>
      <c r="E23" s="35" t="s">
        <v>4</v>
      </c>
      <c r="F23" s="35" t="s">
        <v>4</v>
      </c>
      <c r="G23" s="35" t="s">
        <v>4</v>
      </c>
      <c r="H23" s="10"/>
      <c r="I23" s="10"/>
      <c r="J23" s="10"/>
    </row>
    <row r="25" spans="1:10" ht="30.65" customHeight="1" x14ac:dyDescent="0.3">
      <c r="A25" s="140" t="s">
        <v>59</v>
      </c>
      <c r="B25" s="140"/>
      <c r="C25" s="140"/>
      <c r="D25" s="140"/>
      <c r="E25" s="140"/>
      <c r="F25" s="140"/>
      <c r="G25" s="140"/>
    </row>
    <row r="26" spans="1:10" ht="100" customHeight="1" x14ac:dyDescent="0.3">
      <c r="A26" s="140" t="s">
        <v>60</v>
      </c>
      <c r="B26" s="140"/>
      <c r="C26" s="140"/>
      <c r="D26" s="140"/>
      <c r="E26" s="140"/>
      <c r="F26" s="140"/>
      <c r="G26" s="140"/>
      <c r="H26" s="40"/>
      <c r="I26" s="40"/>
      <c r="J26" s="40"/>
    </row>
  </sheetData>
  <mergeCells count="7">
    <mergeCell ref="A25:G25"/>
    <mergeCell ref="A26:G26"/>
    <mergeCell ref="A7:G7"/>
    <mergeCell ref="A8:G8"/>
    <mergeCell ref="A11:A12"/>
    <mergeCell ref="B11:D11"/>
    <mergeCell ref="E11:G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33"/>
  <sheetViews>
    <sheetView zoomScale="75" zoomScaleNormal="75" workbookViewId="0">
      <selection activeCell="J7" sqref="J7"/>
    </sheetView>
  </sheetViews>
  <sheetFormatPr defaultColWidth="8.7265625" defaultRowHeight="14" x14ac:dyDescent="0.3"/>
  <cols>
    <col min="1" max="1" width="11.54296875" style="28" bestFit="1" customWidth="1"/>
    <col min="2" max="2" width="17" style="28" customWidth="1"/>
    <col min="3" max="3" width="8.7265625" style="28"/>
    <col min="4" max="4" width="12.54296875" style="28" customWidth="1"/>
    <col min="5" max="5" width="16.81640625" style="28" customWidth="1"/>
    <col min="6" max="6" width="13.453125" style="28" customWidth="1"/>
    <col min="7" max="7" width="15.26953125" style="28" customWidth="1"/>
    <col min="8" max="8" width="2.7265625" style="28" customWidth="1"/>
    <col min="9" max="16384" width="8.7265625" style="28"/>
  </cols>
  <sheetData>
    <row r="1" spans="1:8" x14ac:dyDescent="0.3">
      <c r="G1" s="28" t="s">
        <v>68</v>
      </c>
    </row>
    <row r="2" spans="1:8" ht="49" customHeight="1" x14ac:dyDescent="0.3">
      <c r="E2" s="144" t="s">
        <v>69</v>
      </c>
      <c r="F2" s="144"/>
      <c r="G2" s="144"/>
    </row>
    <row r="3" spans="1:8" ht="51.65" customHeight="1" x14ac:dyDescent="0.3">
      <c r="A3" s="145" t="s">
        <v>70</v>
      </c>
      <c r="B3" s="145"/>
      <c r="C3" s="145"/>
      <c r="D3" s="145"/>
      <c r="E3" s="145"/>
      <c r="F3" s="145"/>
      <c r="G3" s="145"/>
    </row>
    <row r="4" spans="1:8" ht="64.5" customHeight="1" x14ac:dyDescent="0.3">
      <c r="A4" s="42" t="s">
        <v>71</v>
      </c>
      <c r="B4" s="42" t="s">
        <v>72</v>
      </c>
      <c r="C4" s="42" t="s">
        <v>73</v>
      </c>
      <c r="D4" s="42" t="s">
        <v>74</v>
      </c>
      <c r="E4" s="42" t="s">
        <v>75</v>
      </c>
      <c r="F4" s="42" t="s">
        <v>76</v>
      </c>
      <c r="G4" s="42" t="s">
        <v>77</v>
      </c>
    </row>
    <row r="5" spans="1:8" ht="14.5" customHeight="1" x14ac:dyDescent="0.3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</row>
    <row r="6" spans="1:8" ht="28" x14ac:dyDescent="0.3">
      <c r="A6" s="44" t="s">
        <v>78</v>
      </c>
      <c r="B6" s="45" t="s">
        <v>79</v>
      </c>
      <c r="C6" s="42"/>
      <c r="D6" s="42"/>
      <c r="E6" s="42"/>
      <c r="F6" s="42"/>
      <c r="G6" s="42"/>
    </row>
    <row r="7" spans="1:8" ht="28" x14ac:dyDescent="0.3">
      <c r="A7" s="43" t="s">
        <v>80</v>
      </c>
      <c r="B7" s="42" t="s">
        <v>81</v>
      </c>
      <c r="C7" s="42">
        <v>2016</v>
      </c>
      <c r="D7" s="42">
        <v>0.4</v>
      </c>
      <c r="E7" s="42">
        <v>210</v>
      </c>
      <c r="F7" s="42">
        <v>24</v>
      </c>
      <c r="G7" s="42">
        <v>272032.27</v>
      </c>
    </row>
    <row r="8" spans="1:8" ht="28" x14ac:dyDescent="0.3">
      <c r="A8" s="43" t="s">
        <v>80</v>
      </c>
      <c r="B8" s="46" t="s">
        <v>82</v>
      </c>
      <c r="C8" s="42">
        <v>2017</v>
      </c>
      <c r="D8" s="42">
        <v>10</v>
      </c>
      <c r="E8" s="42">
        <v>220</v>
      </c>
      <c r="F8" s="42">
        <v>60</v>
      </c>
      <c r="G8" s="41">
        <v>280802.2</v>
      </c>
    </row>
    <row r="9" spans="1:8" ht="28" x14ac:dyDescent="0.3">
      <c r="A9" s="44" t="s">
        <v>83</v>
      </c>
      <c r="B9" s="45" t="s">
        <v>84</v>
      </c>
      <c r="C9" s="42"/>
      <c r="D9" s="42"/>
      <c r="E9" s="42"/>
      <c r="F9" s="42"/>
      <c r="G9" s="42"/>
    </row>
    <row r="10" spans="1:8" ht="28" x14ac:dyDescent="0.3">
      <c r="A10" s="43" t="s">
        <v>85</v>
      </c>
      <c r="B10" s="42" t="s">
        <v>86</v>
      </c>
      <c r="C10" s="42">
        <v>2016</v>
      </c>
      <c r="D10" s="42">
        <v>10</v>
      </c>
      <c r="E10" s="42">
        <v>342</v>
      </c>
      <c r="F10" s="42">
        <v>90</v>
      </c>
      <c r="G10" s="42">
        <v>860547.01</v>
      </c>
    </row>
    <row r="11" spans="1:8" ht="28" x14ac:dyDescent="0.3">
      <c r="A11" s="43" t="s">
        <v>87</v>
      </c>
      <c r="B11" s="42" t="s">
        <v>88</v>
      </c>
      <c r="C11" s="42">
        <v>2016</v>
      </c>
      <c r="D11" s="42">
        <v>10</v>
      </c>
      <c r="E11" s="42">
        <v>660</v>
      </c>
      <c r="F11" s="42">
        <v>323</v>
      </c>
      <c r="G11" s="42">
        <v>1851690.47</v>
      </c>
    </row>
    <row r="12" spans="1:8" ht="28" x14ac:dyDescent="0.3">
      <c r="A12" s="43" t="s">
        <v>89</v>
      </c>
      <c r="B12" s="41" t="s">
        <v>90</v>
      </c>
      <c r="C12" s="42">
        <v>2017</v>
      </c>
      <c r="D12" s="42">
        <v>10</v>
      </c>
      <c r="E12" s="42">
        <v>65</v>
      </c>
      <c r="F12" s="42">
        <v>50.25</v>
      </c>
      <c r="G12" s="42">
        <v>219881.77</v>
      </c>
      <c r="H12" s="47"/>
    </row>
    <row r="13" spans="1:8" ht="31" x14ac:dyDescent="0.3">
      <c r="A13" s="43" t="s">
        <v>87</v>
      </c>
      <c r="B13" s="48" t="s">
        <v>91</v>
      </c>
      <c r="C13" s="42">
        <v>2017</v>
      </c>
      <c r="D13" s="42">
        <v>6</v>
      </c>
      <c r="E13" s="42">
        <v>561</v>
      </c>
      <c r="F13" s="42">
        <v>100</v>
      </c>
      <c r="G13" s="42">
        <v>1771671.25</v>
      </c>
      <c r="H13" s="47"/>
    </row>
    <row r="14" spans="1:8" ht="28" x14ac:dyDescent="0.3">
      <c r="A14" s="43" t="s">
        <v>85</v>
      </c>
      <c r="B14" s="41" t="s">
        <v>92</v>
      </c>
      <c r="C14" s="42">
        <v>2018</v>
      </c>
      <c r="D14" s="42">
        <v>6</v>
      </c>
      <c r="E14" s="42">
        <v>682</v>
      </c>
      <c r="F14" s="42">
        <v>60</v>
      </c>
      <c r="G14" s="42">
        <v>2583767.4</v>
      </c>
      <c r="H14" s="47"/>
    </row>
    <row r="15" spans="1:8" ht="28" x14ac:dyDescent="0.3">
      <c r="A15" s="43" t="s">
        <v>93</v>
      </c>
      <c r="B15" s="41" t="s">
        <v>94</v>
      </c>
      <c r="C15" s="42">
        <v>2018</v>
      </c>
      <c r="D15" s="42">
        <v>0.4</v>
      </c>
      <c r="E15" s="42">
        <v>540</v>
      </c>
      <c r="F15" s="42">
        <v>140</v>
      </c>
      <c r="G15" s="42">
        <v>4300786.6100000003</v>
      </c>
      <c r="H15" s="47"/>
    </row>
    <row r="16" spans="1:8" ht="28" x14ac:dyDescent="0.3">
      <c r="A16" s="43" t="s">
        <v>85</v>
      </c>
      <c r="B16" s="41" t="s">
        <v>95</v>
      </c>
      <c r="C16" s="42">
        <v>2018</v>
      </c>
      <c r="D16" s="42">
        <v>10</v>
      </c>
      <c r="E16" s="42">
        <f>2*433</f>
        <v>866</v>
      </c>
      <c r="F16" s="42">
        <v>375</v>
      </c>
      <c r="G16" s="42">
        <f>813449.74*2</f>
        <v>1626899.48</v>
      </c>
      <c r="H16" s="47"/>
    </row>
    <row r="17" spans="1:8" ht="28" x14ac:dyDescent="0.3">
      <c r="A17" s="44" t="s">
        <v>96</v>
      </c>
      <c r="B17" s="45" t="s">
        <v>97</v>
      </c>
      <c r="C17" s="43"/>
      <c r="D17" s="43"/>
      <c r="E17" s="43"/>
      <c r="F17" s="43"/>
      <c r="G17" s="43"/>
    </row>
    <row r="18" spans="1:8" ht="28" x14ac:dyDescent="0.3">
      <c r="A18" s="43" t="s">
        <v>98</v>
      </c>
      <c r="B18" s="42" t="s">
        <v>99</v>
      </c>
      <c r="C18" s="43">
        <v>2016</v>
      </c>
      <c r="D18" s="43">
        <v>10</v>
      </c>
      <c r="E18" s="43" t="s">
        <v>4</v>
      </c>
      <c r="F18" s="43">
        <v>90</v>
      </c>
      <c r="G18" s="43">
        <v>712059.65</v>
      </c>
    </row>
    <row r="19" spans="1:8" ht="28" x14ac:dyDescent="0.3">
      <c r="A19" s="43" t="s">
        <v>100</v>
      </c>
      <c r="B19" s="42" t="s">
        <v>101</v>
      </c>
      <c r="C19" s="43">
        <v>2016</v>
      </c>
      <c r="D19" s="43">
        <v>10</v>
      </c>
      <c r="E19" s="43" t="s">
        <v>4</v>
      </c>
      <c r="F19" s="43">
        <v>323</v>
      </c>
      <c r="G19" s="43">
        <v>3594535.73</v>
      </c>
    </row>
    <row r="20" spans="1:8" ht="28" x14ac:dyDescent="0.3">
      <c r="A20" s="43" t="s">
        <v>102</v>
      </c>
      <c r="B20" s="42" t="s">
        <v>103</v>
      </c>
      <c r="C20" s="43">
        <v>2018</v>
      </c>
      <c r="D20" s="43">
        <v>6</v>
      </c>
      <c r="E20" s="43" t="s">
        <v>4</v>
      </c>
      <c r="F20" s="43">
        <v>60</v>
      </c>
      <c r="G20" s="43">
        <v>1812000.35</v>
      </c>
    </row>
    <row r="21" spans="1:8" ht="28" x14ac:dyDescent="0.3">
      <c r="A21" s="43" t="s">
        <v>100</v>
      </c>
      <c r="B21" s="42" t="s">
        <v>101</v>
      </c>
      <c r="C21" s="43">
        <v>2018</v>
      </c>
      <c r="D21" s="43">
        <v>10</v>
      </c>
      <c r="E21" s="43" t="s">
        <v>4</v>
      </c>
      <c r="F21" s="43">
        <v>375</v>
      </c>
      <c r="G21" s="43">
        <f>2*546152.25+6681744.45</f>
        <v>7774048.9500000002</v>
      </c>
    </row>
    <row r="22" spans="1:8" ht="28" x14ac:dyDescent="0.3">
      <c r="A22" s="49"/>
      <c r="B22" s="42" t="s">
        <v>104</v>
      </c>
      <c r="C22" s="43">
        <v>2016</v>
      </c>
      <c r="D22" s="43">
        <v>10</v>
      </c>
      <c r="E22" s="43" t="s">
        <v>4</v>
      </c>
      <c r="F22" s="43">
        <v>90</v>
      </c>
      <c r="G22" s="43">
        <v>111253.46</v>
      </c>
    </row>
    <row r="23" spans="1:8" ht="28" x14ac:dyDescent="0.3">
      <c r="A23" s="50"/>
      <c r="B23" s="51" t="s">
        <v>105</v>
      </c>
      <c r="C23" s="52">
        <v>2016</v>
      </c>
      <c r="D23" s="52">
        <v>10</v>
      </c>
      <c r="E23" s="52" t="s">
        <v>4</v>
      </c>
      <c r="F23" s="52">
        <v>323</v>
      </c>
      <c r="G23" s="52">
        <v>121570.41</v>
      </c>
    </row>
    <row r="24" spans="1:8" ht="28" x14ac:dyDescent="0.3">
      <c r="A24" s="50"/>
      <c r="B24" s="51" t="s">
        <v>104</v>
      </c>
      <c r="C24" s="52">
        <v>2017</v>
      </c>
      <c r="D24" s="52">
        <v>10</v>
      </c>
      <c r="E24" s="43" t="s">
        <v>4</v>
      </c>
      <c r="F24" s="52">
        <v>50.25</v>
      </c>
      <c r="G24" s="52">
        <v>183751.77</v>
      </c>
    </row>
    <row r="25" spans="1:8" ht="28" x14ac:dyDescent="0.3">
      <c r="A25" s="50"/>
      <c r="B25" s="51" t="s">
        <v>106</v>
      </c>
      <c r="C25" s="52">
        <v>2017</v>
      </c>
      <c r="D25" s="52">
        <v>6</v>
      </c>
      <c r="E25" s="43" t="s">
        <v>4</v>
      </c>
      <c r="F25" s="52">
        <v>100</v>
      </c>
      <c r="G25" s="52">
        <v>58273.18</v>
      </c>
    </row>
    <row r="26" spans="1:8" ht="28" x14ac:dyDescent="0.3">
      <c r="A26" s="50"/>
      <c r="B26" s="51" t="s">
        <v>105</v>
      </c>
      <c r="C26" s="52">
        <v>2017</v>
      </c>
      <c r="D26" s="52">
        <v>10</v>
      </c>
      <c r="E26" s="52" t="s">
        <v>4</v>
      </c>
      <c r="F26" s="52">
        <v>800</v>
      </c>
      <c r="G26" s="52">
        <v>1270785.6499999999</v>
      </c>
    </row>
    <row r="27" spans="1:8" ht="28" x14ac:dyDescent="0.3">
      <c r="A27" s="50"/>
      <c r="B27" s="51" t="s">
        <v>106</v>
      </c>
      <c r="C27" s="52">
        <v>2018</v>
      </c>
      <c r="D27" s="52">
        <v>6</v>
      </c>
      <c r="E27" s="52" t="s">
        <v>4</v>
      </c>
      <c r="F27" s="52">
        <v>60</v>
      </c>
      <c r="G27" s="52">
        <v>96810.240000000005</v>
      </c>
    </row>
    <row r="28" spans="1:8" ht="28" x14ac:dyDescent="0.3">
      <c r="A28" s="50"/>
      <c r="B28" s="51" t="s">
        <v>105</v>
      </c>
      <c r="C28" s="52">
        <v>2018</v>
      </c>
      <c r="D28" s="52">
        <v>10</v>
      </c>
      <c r="E28" s="52" t="s">
        <v>4</v>
      </c>
      <c r="F28" s="52">
        <v>375</v>
      </c>
      <c r="G28" s="52">
        <v>343939.5</v>
      </c>
    </row>
    <row r="29" spans="1:8" ht="28" x14ac:dyDescent="0.3">
      <c r="A29" s="49"/>
      <c r="B29" s="42" t="s">
        <v>107</v>
      </c>
      <c r="C29" s="43">
        <v>2018</v>
      </c>
      <c r="D29" s="43">
        <v>6</v>
      </c>
      <c r="E29" s="43" t="s">
        <v>4</v>
      </c>
      <c r="F29" s="43">
        <v>1800</v>
      </c>
      <c r="G29" s="43">
        <v>1354053.73</v>
      </c>
      <c r="H29" s="31"/>
    </row>
    <row r="30" spans="1:8" x14ac:dyDescent="0.3">
      <c r="H30" s="31"/>
    </row>
    <row r="32" spans="1:8" x14ac:dyDescent="0.3">
      <c r="E32" s="53"/>
      <c r="F32" s="53"/>
      <c r="G32" s="53"/>
    </row>
    <row r="33" spans="5:7" x14ac:dyDescent="0.3">
      <c r="E33" s="53"/>
      <c r="F33" s="53"/>
      <c r="G33" s="53"/>
    </row>
  </sheetData>
  <mergeCells count="2">
    <mergeCell ref="E2:G2"/>
    <mergeCell ref="A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M70"/>
  <sheetViews>
    <sheetView zoomScale="75" zoomScaleNormal="75" workbookViewId="0">
      <selection activeCell="H5" sqref="H5"/>
    </sheetView>
  </sheetViews>
  <sheetFormatPr defaultColWidth="9.1796875" defaultRowHeight="14" x14ac:dyDescent="0.35"/>
  <cols>
    <col min="1" max="1" width="6.7265625" style="47" customWidth="1"/>
    <col min="2" max="2" width="46.7265625" style="47" customWidth="1"/>
    <col min="3" max="3" width="12.36328125" style="47" customWidth="1"/>
    <col min="4" max="4" width="13.36328125" style="47" customWidth="1"/>
    <col min="5" max="5" width="12.36328125" style="47" customWidth="1"/>
    <col min="6" max="6" width="13.54296875" style="47" customWidth="1"/>
    <col min="7" max="7" width="10.26953125" style="47" bestFit="1" customWidth="1"/>
    <col min="8" max="8" width="11.1796875" style="47" customWidth="1"/>
    <col min="9" max="9" width="13.453125" style="47" customWidth="1"/>
    <col min="10" max="16384" width="9.1796875" style="47"/>
  </cols>
  <sheetData>
    <row r="1" spans="1:10" x14ac:dyDescent="0.35">
      <c r="E1" s="57"/>
      <c r="F1" s="57" t="s">
        <v>108</v>
      </c>
    </row>
    <row r="2" spans="1:10" ht="50.5" customHeight="1" x14ac:dyDescent="0.35">
      <c r="D2" s="150" t="s">
        <v>69</v>
      </c>
      <c r="E2" s="150"/>
      <c r="F2" s="150"/>
    </row>
    <row r="3" spans="1:10" x14ac:dyDescent="0.35">
      <c r="A3" s="58"/>
      <c r="B3" s="58"/>
    </row>
    <row r="4" spans="1:10" ht="37" customHeight="1" x14ac:dyDescent="0.35">
      <c r="A4" s="151" t="s">
        <v>109</v>
      </c>
      <c r="B4" s="151"/>
      <c r="C4" s="151"/>
      <c r="D4" s="151"/>
      <c r="E4" s="151"/>
      <c r="F4" s="151"/>
    </row>
    <row r="5" spans="1:10" ht="15.5" x14ac:dyDescent="0.35">
      <c r="A5" s="152" t="s">
        <v>126</v>
      </c>
      <c r="B5" s="152"/>
      <c r="C5" s="152"/>
      <c r="D5" s="152"/>
      <c r="E5" s="152"/>
      <c r="F5" s="152"/>
    </row>
    <row r="6" spans="1:10" ht="15" x14ac:dyDescent="0.35">
      <c r="A6" s="147" t="s">
        <v>111</v>
      </c>
      <c r="B6" s="147"/>
      <c r="C6" s="147"/>
      <c r="D6" s="147"/>
      <c r="E6" s="147"/>
      <c r="F6" s="147"/>
    </row>
    <row r="7" spans="1:10" x14ac:dyDescent="0.35">
      <c r="A7" s="59"/>
      <c r="B7" s="59"/>
      <c r="C7" s="59"/>
      <c r="D7" s="59"/>
      <c r="E7" s="60"/>
      <c r="F7" s="60"/>
    </row>
    <row r="8" spans="1:10" ht="23.5" customHeight="1" x14ac:dyDescent="0.35">
      <c r="A8" s="148" t="s">
        <v>112</v>
      </c>
      <c r="B8" s="148" t="s">
        <v>7</v>
      </c>
      <c r="C8" s="148" t="s">
        <v>113</v>
      </c>
      <c r="D8" s="148"/>
      <c r="E8" s="148"/>
      <c r="F8" s="149" t="s">
        <v>114</v>
      </c>
    </row>
    <row r="9" spans="1:10" ht="46" x14ac:dyDescent="0.35">
      <c r="A9" s="148"/>
      <c r="B9" s="148"/>
      <c r="C9" s="61" t="s">
        <v>115</v>
      </c>
      <c r="D9" s="61" t="s">
        <v>116</v>
      </c>
      <c r="E9" s="61" t="s">
        <v>117</v>
      </c>
      <c r="F9" s="149"/>
    </row>
    <row r="10" spans="1:10" x14ac:dyDescent="0.35">
      <c r="A10" s="62">
        <v>1</v>
      </c>
      <c r="B10" s="62">
        <v>2</v>
      </c>
      <c r="C10" s="62">
        <v>3</v>
      </c>
      <c r="D10" s="62">
        <v>4</v>
      </c>
      <c r="E10" s="62">
        <v>5</v>
      </c>
      <c r="F10" s="62">
        <v>6</v>
      </c>
      <c r="G10" s="63"/>
    </row>
    <row r="11" spans="1:10" ht="26" x14ac:dyDescent="0.35">
      <c r="A11" s="64" t="s">
        <v>118</v>
      </c>
      <c r="B11" s="65" t="s">
        <v>119</v>
      </c>
      <c r="C11" s="66">
        <v>665600</v>
      </c>
      <c r="D11" s="66">
        <f>SUM(D12:D15)</f>
        <v>75</v>
      </c>
      <c r="E11" s="67">
        <f>SUM(E12:E15)</f>
        <v>4988.3999999999996</v>
      </c>
      <c r="F11" s="66">
        <f>C11/D11</f>
        <v>8875</v>
      </c>
      <c r="G11" s="68"/>
      <c r="H11" s="59"/>
      <c r="I11" s="59"/>
      <c r="J11" s="59"/>
    </row>
    <row r="12" spans="1:10" x14ac:dyDescent="0.35">
      <c r="A12" s="69"/>
      <c r="B12" s="70" t="s">
        <v>120</v>
      </c>
      <c r="C12" s="54">
        <v>227500</v>
      </c>
      <c r="D12" s="54">
        <v>28</v>
      </c>
      <c r="E12" s="55">
        <v>263</v>
      </c>
      <c r="F12" s="54">
        <f t="shared" ref="F12:F14" si="0">C12/D12</f>
        <v>8125</v>
      </c>
      <c r="G12" s="68"/>
      <c r="H12" s="59"/>
      <c r="I12" s="71"/>
      <c r="J12" s="59"/>
    </row>
    <row r="13" spans="1:10" x14ac:dyDescent="0.35">
      <c r="A13" s="69"/>
      <c r="B13" s="70" t="s">
        <v>121</v>
      </c>
      <c r="C13" s="54">
        <v>316900</v>
      </c>
      <c r="D13" s="54">
        <v>39</v>
      </c>
      <c r="E13" s="55">
        <f>2711.4</f>
        <v>2711.4</v>
      </c>
      <c r="F13" s="54">
        <f t="shared" si="0"/>
        <v>8126</v>
      </c>
      <c r="G13" s="68"/>
      <c r="H13" s="59"/>
      <c r="J13" s="59"/>
    </row>
    <row r="14" spans="1:10" x14ac:dyDescent="0.35">
      <c r="A14" s="69"/>
      <c r="B14" s="70" t="s">
        <v>127</v>
      </c>
      <c r="C14" s="54">
        <v>121100</v>
      </c>
      <c r="D14" s="54">
        <v>8</v>
      </c>
      <c r="E14" s="55">
        <v>2014</v>
      </c>
      <c r="F14" s="54">
        <f t="shared" si="0"/>
        <v>15138</v>
      </c>
      <c r="G14" s="68"/>
      <c r="H14" s="59"/>
      <c r="J14" s="59"/>
    </row>
    <row r="15" spans="1:10" x14ac:dyDescent="0.35">
      <c r="A15" s="69"/>
      <c r="B15" s="70" t="s">
        <v>128</v>
      </c>
      <c r="C15" s="54">
        <v>0</v>
      </c>
      <c r="D15" s="54"/>
      <c r="E15" s="55"/>
      <c r="F15" s="54"/>
      <c r="G15" s="68"/>
      <c r="H15" s="59"/>
      <c r="J15" s="59"/>
    </row>
    <row r="16" spans="1:10" ht="26" x14ac:dyDescent="0.35">
      <c r="A16" s="69" t="s">
        <v>122</v>
      </c>
      <c r="B16" s="72" t="s">
        <v>123</v>
      </c>
      <c r="C16" s="54">
        <v>713900</v>
      </c>
      <c r="D16" s="66">
        <f>SUM(D17:D20)</f>
        <v>75</v>
      </c>
      <c r="E16" s="67">
        <f>SUM(E17:E20)</f>
        <v>4988.3999999999996</v>
      </c>
      <c r="F16" s="54">
        <f>C16/D16</f>
        <v>9519</v>
      </c>
      <c r="G16" s="68"/>
      <c r="H16" s="73"/>
      <c r="I16" s="59"/>
      <c r="J16" s="59"/>
    </row>
    <row r="17" spans="1:10" x14ac:dyDescent="0.35">
      <c r="A17" s="69"/>
      <c r="B17" s="70" t="s">
        <v>120</v>
      </c>
      <c r="C17" s="54">
        <v>217000</v>
      </c>
      <c r="D17" s="54">
        <f>D12</f>
        <v>28</v>
      </c>
      <c r="E17" s="55">
        <f>E12</f>
        <v>263</v>
      </c>
      <c r="F17" s="54">
        <f t="shared" ref="F17:F19" si="1">C17/D17</f>
        <v>7750</v>
      </c>
      <c r="G17" s="68"/>
      <c r="H17" s="73"/>
      <c r="I17" s="74"/>
      <c r="J17" s="59"/>
    </row>
    <row r="18" spans="1:10" x14ac:dyDescent="0.35">
      <c r="A18" s="69"/>
      <c r="B18" s="70" t="s">
        <v>121</v>
      </c>
      <c r="C18" s="54">
        <v>302300</v>
      </c>
      <c r="D18" s="54">
        <f t="shared" ref="D18:E20" si="2">D13</f>
        <v>39</v>
      </c>
      <c r="E18" s="55">
        <f t="shared" si="2"/>
        <v>2711.4</v>
      </c>
      <c r="F18" s="54">
        <f t="shared" si="1"/>
        <v>7751</v>
      </c>
      <c r="G18" s="68"/>
      <c r="H18" s="73"/>
      <c r="I18" s="74"/>
      <c r="J18" s="59"/>
    </row>
    <row r="19" spans="1:10" x14ac:dyDescent="0.35">
      <c r="A19" s="75"/>
      <c r="B19" s="70" t="s">
        <v>127</v>
      </c>
      <c r="C19" s="54">
        <v>194600</v>
      </c>
      <c r="D19" s="54">
        <f t="shared" si="2"/>
        <v>8</v>
      </c>
      <c r="E19" s="55">
        <f t="shared" si="2"/>
        <v>2014</v>
      </c>
      <c r="F19" s="54">
        <f t="shared" si="1"/>
        <v>24325</v>
      </c>
      <c r="G19" s="68"/>
      <c r="H19" s="73"/>
      <c r="I19" s="74"/>
      <c r="J19" s="59"/>
    </row>
    <row r="20" spans="1:10" x14ac:dyDescent="0.35">
      <c r="A20" s="75"/>
      <c r="B20" s="70" t="s">
        <v>128</v>
      </c>
      <c r="C20" s="54">
        <v>0</v>
      </c>
      <c r="D20" s="54">
        <f t="shared" si="2"/>
        <v>0</v>
      </c>
      <c r="E20" s="55">
        <f t="shared" si="2"/>
        <v>0</v>
      </c>
      <c r="F20" s="54"/>
      <c r="G20" s="68"/>
      <c r="H20" s="73"/>
      <c r="I20" s="74"/>
      <c r="J20" s="59"/>
    </row>
    <row r="21" spans="1:10" x14ac:dyDescent="0.35">
      <c r="A21" s="76"/>
      <c r="B21" s="76"/>
      <c r="C21" s="76"/>
      <c r="D21" s="76"/>
      <c r="E21" s="77"/>
      <c r="F21" s="78"/>
      <c r="G21" s="78"/>
      <c r="H21" s="59"/>
      <c r="I21" s="59"/>
      <c r="J21" s="59"/>
    </row>
    <row r="22" spans="1:10" ht="15" x14ac:dyDescent="0.35">
      <c r="A22" s="147" t="s">
        <v>124</v>
      </c>
      <c r="B22" s="147"/>
      <c r="C22" s="147"/>
      <c r="D22" s="147"/>
      <c r="E22" s="147"/>
      <c r="F22" s="147"/>
    </row>
    <row r="23" spans="1:10" x14ac:dyDescent="0.35">
      <c r="A23" s="59"/>
      <c r="B23" s="59"/>
      <c r="C23" s="59"/>
      <c r="D23" s="59"/>
      <c r="E23" s="60"/>
      <c r="F23" s="60"/>
    </row>
    <row r="24" spans="1:10" ht="32" customHeight="1" x14ac:dyDescent="0.35">
      <c r="A24" s="148" t="s">
        <v>112</v>
      </c>
      <c r="B24" s="148" t="s">
        <v>7</v>
      </c>
      <c r="C24" s="148" t="s">
        <v>113</v>
      </c>
      <c r="D24" s="148"/>
      <c r="E24" s="148"/>
      <c r="F24" s="149" t="s">
        <v>114</v>
      </c>
    </row>
    <row r="25" spans="1:10" ht="46" x14ac:dyDescent="0.35">
      <c r="A25" s="148"/>
      <c r="B25" s="148"/>
      <c r="C25" s="61" t="s">
        <v>115</v>
      </c>
      <c r="D25" s="61" t="s">
        <v>116</v>
      </c>
      <c r="E25" s="61" t="s">
        <v>117</v>
      </c>
      <c r="F25" s="149"/>
    </row>
    <row r="26" spans="1:10" x14ac:dyDescent="0.35">
      <c r="A26" s="62">
        <v>1</v>
      </c>
      <c r="B26" s="62">
        <v>2</v>
      </c>
      <c r="C26" s="62">
        <v>3</v>
      </c>
      <c r="D26" s="62">
        <v>4</v>
      </c>
      <c r="E26" s="62">
        <v>5</v>
      </c>
      <c r="F26" s="62">
        <v>6</v>
      </c>
      <c r="G26" s="63"/>
    </row>
    <row r="27" spans="1:10" ht="26" x14ac:dyDescent="0.35">
      <c r="A27" s="64" t="s">
        <v>118</v>
      </c>
      <c r="B27" s="65" t="s">
        <v>119</v>
      </c>
      <c r="C27" s="66">
        <f>SUM(C28:C31)</f>
        <v>1071300</v>
      </c>
      <c r="D27" s="66">
        <f>SUM(D28:D31)</f>
        <v>88</v>
      </c>
      <c r="E27" s="67">
        <f>SUM(E28:E31)</f>
        <v>5601.6</v>
      </c>
      <c r="F27" s="66">
        <f>C27/D27</f>
        <v>12174</v>
      </c>
      <c r="G27" s="68"/>
      <c r="H27" s="59"/>
    </row>
    <row r="28" spans="1:10" x14ac:dyDescent="0.35">
      <c r="A28" s="69"/>
      <c r="B28" s="70" t="s">
        <v>120</v>
      </c>
      <c r="C28" s="54">
        <v>460500</v>
      </c>
      <c r="D28" s="54">
        <v>39</v>
      </c>
      <c r="E28" s="55">
        <v>424</v>
      </c>
      <c r="F28" s="54">
        <f t="shared" ref="F28:F30" si="3">C28/D28</f>
        <v>11808</v>
      </c>
      <c r="G28" s="68"/>
      <c r="H28" s="59"/>
    </row>
    <row r="29" spans="1:10" x14ac:dyDescent="0.35">
      <c r="A29" s="69"/>
      <c r="B29" s="70" t="s">
        <v>121</v>
      </c>
      <c r="C29" s="54">
        <v>472300</v>
      </c>
      <c r="D29" s="54">
        <v>40</v>
      </c>
      <c r="E29" s="55">
        <v>2073.9</v>
      </c>
      <c r="F29" s="54">
        <f t="shared" si="3"/>
        <v>11808</v>
      </c>
      <c r="G29" s="68"/>
      <c r="H29" s="59"/>
    </row>
    <row r="30" spans="1:10" x14ac:dyDescent="0.35">
      <c r="A30" s="69"/>
      <c r="B30" s="70" t="s">
        <v>127</v>
      </c>
      <c r="C30" s="54">
        <v>93400</v>
      </c>
      <c r="D30" s="54">
        <v>8</v>
      </c>
      <c r="E30" s="55">
        <v>2303.6999999999998</v>
      </c>
      <c r="F30" s="54">
        <f t="shared" si="3"/>
        <v>11675</v>
      </c>
      <c r="G30" s="68"/>
      <c r="H30" s="59"/>
    </row>
    <row r="31" spans="1:10" x14ac:dyDescent="0.35">
      <c r="A31" s="69"/>
      <c r="B31" s="70" t="s">
        <v>128</v>
      </c>
      <c r="C31" s="54">
        <v>45100</v>
      </c>
      <c r="D31" s="54">
        <v>1</v>
      </c>
      <c r="E31" s="55">
        <v>800</v>
      </c>
      <c r="F31" s="54">
        <f>C31/D31</f>
        <v>45100</v>
      </c>
      <c r="G31" s="68"/>
      <c r="H31" s="59"/>
    </row>
    <row r="32" spans="1:10" ht="26" x14ac:dyDescent="0.35">
      <c r="A32" s="69" t="s">
        <v>122</v>
      </c>
      <c r="B32" s="72" t="s">
        <v>123</v>
      </c>
      <c r="C32" s="54">
        <f>SUM(C33:C36)</f>
        <v>1101100</v>
      </c>
      <c r="D32" s="66">
        <f>SUM(D33:D36)</f>
        <v>88</v>
      </c>
      <c r="E32" s="67">
        <f>SUM(E33:E36)</f>
        <v>5601.6</v>
      </c>
      <c r="F32" s="54">
        <f>C32/D32</f>
        <v>12513</v>
      </c>
      <c r="G32" s="68"/>
      <c r="H32" s="73"/>
    </row>
    <row r="33" spans="1:9" x14ac:dyDescent="0.35">
      <c r="A33" s="69"/>
      <c r="B33" s="70" t="s">
        <v>120</v>
      </c>
      <c r="C33" s="54">
        <v>433400</v>
      </c>
      <c r="D33" s="54">
        <f>D28</f>
        <v>39</v>
      </c>
      <c r="E33" s="55">
        <f>E28</f>
        <v>424</v>
      </c>
      <c r="F33" s="54">
        <f t="shared" ref="F33:F36" si="4">C33/D33</f>
        <v>11113</v>
      </c>
      <c r="G33" s="68"/>
      <c r="H33" s="73"/>
      <c r="I33" s="74"/>
    </row>
    <row r="34" spans="1:9" x14ac:dyDescent="0.35">
      <c r="A34" s="69"/>
      <c r="B34" s="70" t="s">
        <v>121</v>
      </c>
      <c r="C34" s="54">
        <v>444600</v>
      </c>
      <c r="D34" s="54">
        <f t="shared" ref="D34:E36" si="5">D29</f>
        <v>40</v>
      </c>
      <c r="E34" s="55">
        <f t="shared" si="5"/>
        <v>2073.9</v>
      </c>
      <c r="F34" s="54">
        <f t="shared" si="4"/>
        <v>11115</v>
      </c>
      <c r="G34" s="68"/>
      <c r="H34" s="73"/>
      <c r="I34" s="74"/>
    </row>
    <row r="35" spans="1:9" x14ac:dyDescent="0.35">
      <c r="A35" s="75"/>
      <c r="B35" s="70" t="s">
        <v>127</v>
      </c>
      <c r="C35" s="54">
        <v>148600</v>
      </c>
      <c r="D35" s="54">
        <f t="shared" si="5"/>
        <v>8</v>
      </c>
      <c r="E35" s="55">
        <f t="shared" si="5"/>
        <v>2303.6999999999998</v>
      </c>
      <c r="F35" s="54">
        <f t="shared" si="4"/>
        <v>18575</v>
      </c>
      <c r="G35" s="68"/>
      <c r="H35" s="73"/>
      <c r="I35" s="74"/>
    </row>
    <row r="36" spans="1:9" x14ac:dyDescent="0.35">
      <c r="A36" s="75"/>
      <c r="B36" s="70" t="s">
        <v>128</v>
      </c>
      <c r="C36" s="54">
        <v>74500</v>
      </c>
      <c r="D36" s="54">
        <f t="shared" si="5"/>
        <v>1</v>
      </c>
      <c r="E36" s="55">
        <f t="shared" si="5"/>
        <v>800</v>
      </c>
      <c r="F36" s="54">
        <f t="shared" si="4"/>
        <v>74500</v>
      </c>
      <c r="G36" s="68"/>
      <c r="H36" s="73"/>
      <c r="I36" s="74"/>
    </row>
    <row r="38" spans="1:9" ht="15" x14ac:dyDescent="0.35">
      <c r="A38" s="147" t="s">
        <v>125</v>
      </c>
      <c r="B38" s="147"/>
      <c r="C38" s="147"/>
      <c r="D38" s="147"/>
      <c r="E38" s="147"/>
      <c r="F38" s="147"/>
    </row>
    <row r="39" spans="1:9" x14ac:dyDescent="0.35">
      <c r="A39" s="59"/>
      <c r="B39" s="59"/>
      <c r="C39" s="59"/>
      <c r="D39" s="59"/>
      <c r="E39" s="60"/>
      <c r="F39" s="60"/>
    </row>
    <row r="40" spans="1:9" ht="27.5" customHeight="1" x14ac:dyDescent="0.35">
      <c r="A40" s="148" t="s">
        <v>112</v>
      </c>
      <c r="B40" s="148" t="s">
        <v>7</v>
      </c>
      <c r="C40" s="148" t="s">
        <v>113</v>
      </c>
      <c r="D40" s="148"/>
      <c r="E40" s="148"/>
      <c r="F40" s="149" t="s">
        <v>114</v>
      </c>
    </row>
    <row r="41" spans="1:9" ht="46" x14ac:dyDescent="0.35">
      <c r="A41" s="148"/>
      <c r="B41" s="148"/>
      <c r="C41" s="61" t="s">
        <v>115</v>
      </c>
      <c r="D41" s="61" t="s">
        <v>116</v>
      </c>
      <c r="E41" s="61" t="s">
        <v>117</v>
      </c>
      <c r="F41" s="149"/>
    </row>
    <row r="42" spans="1:9" x14ac:dyDescent="0.35">
      <c r="A42" s="62">
        <v>1</v>
      </c>
      <c r="B42" s="62">
        <v>2</v>
      </c>
      <c r="C42" s="62">
        <v>3</v>
      </c>
      <c r="D42" s="62">
        <v>4</v>
      </c>
      <c r="E42" s="62">
        <v>5</v>
      </c>
      <c r="F42" s="62">
        <v>6</v>
      </c>
      <c r="G42" s="63"/>
    </row>
    <row r="43" spans="1:9" ht="26" x14ac:dyDescent="0.35">
      <c r="A43" s="64" t="s">
        <v>118</v>
      </c>
      <c r="B43" s="65" t="s">
        <v>119</v>
      </c>
      <c r="C43" s="66">
        <f>SUM(C44:C47)</f>
        <v>1457500</v>
      </c>
      <c r="D43" s="66">
        <f>SUM(D44:D47)</f>
        <v>143</v>
      </c>
      <c r="E43" s="67">
        <f>SUM(E44:E47)</f>
        <v>7111.5</v>
      </c>
      <c r="F43" s="66">
        <f>C43/D43</f>
        <v>10192</v>
      </c>
      <c r="G43" s="68"/>
      <c r="H43" s="59"/>
    </row>
    <row r="44" spans="1:9" x14ac:dyDescent="0.35">
      <c r="A44" s="69"/>
      <c r="B44" s="70" t="s">
        <v>120</v>
      </c>
      <c r="C44" s="54">
        <v>572500</v>
      </c>
      <c r="D44" s="54">
        <v>66</v>
      </c>
      <c r="E44" s="55">
        <v>766</v>
      </c>
      <c r="F44" s="54">
        <f t="shared" ref="F44:F46" si="6">C44/D44</f>
        <v>8674</v>
      </c>
      <c r="G44" s="68"/>
      <c r="H44" s="59"/>
    </row>
    <row r="45" spans="1:9" x14ac:dyDescent="0.35">
      <c r="A45" s="69"/>
      <c r="B45" s="70" t="s">
        <v>121</v>
      </c>
      <c r="C45" s="54">
        <v>798400</v>
      </c>
      <c r="D45" s="54">
        <v>69</v>
      </c>
      <c r="E45" s="55">
        <v>4306.8</v>
      </c>
      <c r="F45" s="54">
        <f t="shared" si="6"/>
        <v>11571</v>
      </c>
      <c r="G45" s="68"/>
      <c r="H45" s="59"/>
    </row>
    <row r="46" spans="1:9" x14ac:dyDescent="0.35">
      <c r="A46" s="69"/>
      <c r="B46" s="70" t="s">
        <v>127</v>
      </c>
      <c r="C46" s="54">
        <v>86600</v>
      </c>
      <c r="D46" s="54">
        <v>8</v>
      </c>
      <c r="E46" s="55">
        <v>2038.7</v>
      </c>
      <c r="F46" s="54">
        <f t="shared" si="6"/>
        <v>10825</v>
      </c>
      <c r="G46" s="68"/>
      <c r="H46" s="59"/>
    </row>
    <row r="47" spans="1:9" x14ac:dyDescent="0.35">
      <c r="A47" s="69"/>
      <c r="B47" s="70" t="s">
        <v>128</v>
      </c>
      <c r="C47" s="54">
        <v>0</v>
      </c>
      <c r="D47" s="54">
        <v>0</v>
      </c>
      <c r="E47" s="55">
        <v>0</v>
      </c>
      <c r="F47" s="54"/>
      <c r="G47" s="68"/>
      <c r="H47" s="59"/>
    </row>
    <row r="48" spans="1:9" ht="26" x14ac:dyDescent="0.35">
      <c r="A48" s="69" t="s">
        <v>122</v>
      </c>
      <c r="B48" s="72" t="s">
        <v>123</v>
      </c>
      <c r="C48" s="54">
        <f>SUM(C49:C52)</f>
        <v>1435900</v>
      </c>
      <c r="D48" s="66">
        <f>SUM(D49:D52)</f>
        <v>143</v>
      </c>
      <c r="E48" s="67">
        <f>SUM(E49:E52)</f>
        <v>7111.5</v>
      </c>
      <c r="F48" s="54">
        <f>C48/D48</f>
        <v>10041</v>
      </c>
      <c r="G48" s="68"/>
      <c r="H48" s="73"/>
    </row>
    <row r="49" spans="1:13" x14ac:dyDescent="0.35">
      <c r="A49" s="69"/>
      <c r="B49" s="70" t="s">
        <v>120</v>
      </c>
      <c r="C49" s="54">
        <v>538100</v>
      </c>
      <c r="D49" s="54">
        <f>D44</f>
        <v>66</v>
      </c>
      <c r="E49" s="55">
        <f>E44</f>
        <v>766</v>
      </c>
      <c r="F49" s="54">
        <f t="shared" ref="F49:F51" si="7">C49/D49</f>
        <v>8153</v>
      </c>
      <c r="G49" s="68"/>
      <c r="H49" s="73"/>
      <c r="I49" s="74"/>
    </row>
    <row r="50" spans="1:13" x14ac:dyDescent="0.35">
      <c r="A50" s="69"/>
      <c r="B50" s="70" t="s">
        <v>121</v>
      </c>
      <c r="C50" s="54">
        <v>750400</v>
      </c>
      <c r="D50" s="54">
        <f t="shared" ref="D50:E52" si="8">D45</f>
        <v>69</v>
      </c>
      <c r="E50" s="55">
        <f t="shared" si="8"/>
        <v>4306.8</v>
      </c>
      <c r="F50" s="54">
        <f t="shared" si="7"/>
        <v>10875</v>
      </c>
      <c r="G50" s="68"/>
      <c r="H50" s="73"/>
      <c r="I50" s="74"/>
    </row>
    <row r="51" spans="1:13" x14ac:dyDescent="0.35">
      <c r="A51" s="75"/>
      <c r="B51" s="70" t="s">
        <v>127</v>
      </c>
      <c r="C51" s="54">
        <v>147400</v>
      </c>
      <c r="D51" s="54">
        <f t="shared" si="8"/>
        <v>8</v>
      </c>
      <c r="E51" s="55">
        <f t="shared" si="8"/>
        <v>2038.7</v>
      </c>
      <c r="F51" s="54">
        <f t="shared" si="7"/>
        <v>18425</v>
      </c>
      <c r="G51" s="68"/>
      <c r="H51" s="73"/>
      <c r="I51" s="74"/>
    </row>
    <row r="52" spans="1:13" x14ac:dyDescent="0.35">
      <c r="A52" s="75"/>
      <c r="B52" s="70" t="s">
        <v>128</v>
      </c>
      <c r="C52" s="54">
        <v>0</v>
      </c>
      <c r="D52" s="54">
        <f t="shared" si="8"/>
        <v>0</v>
      </c>
      <c r="E52" s="55">
        <f t="shared" si="8"/>
        <v>0</v>
      </c>
      <c r="F52" s="54"/>
      <c r="G52" s="68"/>
      <c r="H52" s="73"/>
      <c r="I52" s="74"/>
    </row>
    <row r="54" spans="1:13" x14ac:dyDescent="0.35">
      <c r="A54" s="79"/>
      <c r="B54" s="80"/>
      <c r="C54" s="81"/>
      <c r="D54" s="81"/>
      <c r="E54" s="80"/>
      <c r="F54" s="79"/>
      <c r="G54" s="79"/>
      <c r="H54" s="79"/>
      <c r="I54" s="79"/>
      <c r="J54" s="79"/>
      <c r="K54" s="79"/>
      <c r="L54" s="79"/>
      <c r="M54" s="79"/>
    </row>
    <row r="55" spans="1:13" x14ac:dyDescent="0.35">
      <c r="A55" s="79"/>
      <c r="B55" s="82"/>
      <c r="C55" s="79"/>
      <c r="D55" s="79"/>
      <c r="E55" s="82"/>
      <c r="F55" s="79"/>
      <c r="G55" s="79"/>
      <c r="H55" s="79"/>
      <c r="I55" s="79"/>
      <c r="J55" s="79"/>
      <c r="K55" s="79"/>
      <c r="L55" s="79"/>
      <c r="M55" s="79"/>
    </row>
    <row r="56" spans="1:13" x14ac:dyDescent="0.3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</row>
    <row r="57" spans="1:13" x14ac:dyDescent="0.35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</row>
    <row r="58" spans="1:13" x14ac:dyDescent="0.35">
      <c r="A58" s="79"/>
      <c r="B58" s="79"/>
      <c r="C58" s="79"/>
      <c r="D58" s="146"/>
      <c r="E58" s="146"/>
      <c r="F58" s="79"/>
      <c r="G58" s="83"/>
      <c r="H58" s="146"/>
      <c r="I58" s="146"/>
      <c r="J58" s="79"/>
      <c r="K58" s="79"/>
      <c r="L58" s="79"/>
      <c r="M58" s="79"/>
    </row>
    <row r="59" spans="1:13" x14ac:dyDescent="0.35">
      <c r="A59" s="79"/>
      <c r="B59" s="84"/>
      <c r="C59" s="79"/>
      <c r="D59" s="85"/>
      <c r="E59" s="86"/>
      <c r="F59" s="79"/>
      <c r="G59" s="33"/>
      <c r="H59" s="87"/>
      <c r="I59" s="88"/>
      <c r="J59" s="79"/>
      <c r="K59" s="79"/>
      <c r="L59" s="88"/>
      <c r="M59" s="79"/>
    </row>
    <row r="60" spans="1:13" x14ac:dyDescent="0.35">
      <c r="A60" s="79"/>
      <c r="B60" s="84"/>
      <c r="C60" s="79"/>
      <c r="D60" s="85"/>
      <c r="E60" s="86"/>
      <c r="F60" s="79"/>
      <c r="G60" s="33"/>
      <c r="H60" s="87"/>
      <c r="I60" s="88"/>
      <c r="J60" s="79"/>
      <c r="K60" s="79"/>
      <c r="L60" s="88"/>
      <c r="M60" s="79"/>
    </row>
    <row r="61" spans="1:13" x14ac:dyDescent="0.35">
      <c r="A61" s="79"/>
      <c r="B61" s="84"/>
      <c r="C61" s="79"/>
      <c r="D61" s="85"/>
      <c r="E61" s="86"/>
      <c r="F61" s="79"/>
      <c r="G61" s="33"/>
      <c r="H61" s="87"/>
      <c r="I61" s="88"/>
      <c r="J61" s="79"/>
      <c r="K61" s="79"/>
      <c r="L61" s="88"/>
      <c r="M61" s="79"/>
    </row>
    <row r="62" spans="1:13" x14ac:dyDescent="0.35">
      <c r="A62" s="79"/>
      <c r="B62" s="84"/>
      <c r="C62" s="79"/>
      <c r="D62" s="85"/>
      <c r="E62" s="86"/>
      <c r="F62" s="79"/>
      <c r="G62" s="33"/>
      <c r="H62" s="87"/>
      <c r="I62" s="88"/>
      <c r="J62" s="79"/>
      <c r="K62" s="79"/>
      <c r="L62" s="88"/>
      <c r="M62" s="79"/>
    </row>
    <row r="63" spans="1:13" x14ac:dyDescent="0.35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</row>
    <row r="64" spans="1:13" x14ac:dyDescent="0.35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</row>
    <row r="65" spans="1:13" x14ac:dyDescent="0.3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</row>
    <row r="66" spans="1:13" x14ac:dyDescent="0.35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</row>
    <row r="67" spans="1:13" x14ac:dyDescent="0.35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</row>
    <row r="68" spans="1:13" x14ac:dyDescent="0.35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</row>
    <row r="69" spans="1:13" x14ac:dyDescent="0.35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</row>
    <row r="70" spans="1:13" x14ac:dyDescent="0.35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</row>
  </sheetData>
  <mergeCells count="20">
    <mergeCell ref="D2:F2"/>
    <mergeCell ref="A4:F4"/>
    <mergeCell ref="A5:F5"/>
    <mergeCell ref="A6:F6"/>
    <mergeCell ref="A8:A9"/>
    <mergeCell ref="B8:B9"/>
    <mergeCell ref="C8:E8"/>
    <mergeCell ref="F8:F9"/>
    <mergeCell ref="H58:I58"/>
    <mergeCell ref="A22:F22"/>
    <mergeCell ref="A24:A25"/>
    <mergeCell ref="B24:B25"/>
    <mergeCell ref="C24:E24"/>
    <mergeCell ref="F24:F25"/>
    <mergeCell ref="A38:F38"/>
    <mergeCell ref="A40:A41"/>
    <mergeCell ref="B40:B41"/>
    <mergeCell ref="C40:E40"/>
    <mergeCell ref="F40:F41"/>
    <mergeCell ref="D58:E5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L51"/>
  <sheetViews>
    <sheetView zoomScale="75" zoomScaleNormal="75" workbookViewId="0">
      <selection activeCell="K20" sqref="K20"/>
    </sheetView>
  </sheetViews>
  <sheetFormatPr defaultColWidth="9.1796875" defaultRowHeight="14" x14ac:dyDescent="0.35"/>
  <cols>
    <col min="1" max="1" width="6.7265625" style="47" customWidth="1"/>
    <col min="2" max="2" width="46.7265625" style="47" customWidth="1"/>
    <col min="3" max="3" width="12.36328125" style="47" customWidth="1"/>
    <col min="4" max="4" width="13.36328125" style="47" customWidth="1"/>
    <col min="5" max="5" width="12.36328125" style="47" customWidth="1"/>
    <col min="6" max="6" width="13.54296875" style="47" customWidth="1"/>
    <col min="7" max="7" width="9.1796875" style="47"/>
    <col min="8" max="8" width="11.1796875" style="47" customWidth="1"/>
    <col min="9" max="16384" width="9.1796875" style="47"/>
  </cols>
  <sheetData>
    <row r="1" spans="1:10" x14ac:dyDescent="0.35">
      <c r="E1" s="57"/>
      <c r="F1" s="57" t="s">
        <v>108</v>
      </c>
    </row>
    <row r="2" spans="1:10" ht="41.5" customHeight="1" x14ac:dyDescent="0.35">
      <c r="D2" s="150" t="s">
        <v>69</v>
      </c>
      <c r="E2" s="150"/>
      <c r="F2" s="150"/>
    </row>
    <row r="3" spans="1:10" x14ac:dyDescent="0.35">
      <c r="A3" s="58"/>
      <c r="B3" s="58"/>
    </row>
    <row r="4" spans="1:10" ht="35.5" customHeight="1" x14ac:dyDescent="0.35">
      <c r="A4" s="151" t="s">
        <v>109</v>
      </c>
      <c r="B4" s="151"/>
      <c r="C4" s="151"/>
      <c r="D4" s="151"/>
      <c r="E4" s="151"/>
      <c r="F4" s="151"/>
    </row>
    <row r="5" spans="1:10" ht="15.5" x14ac:dyDescent="0.35">
      <c r="A5" s="152" t="s">
        <v>110</v>
      </c>
      <c r="B5" s="152"/>
      <c r="C5" s="152"/>
      <c r="D5" s="152"/>
      <c r="E5" s="152"/>
      <c r="F5" s="152"/>
    </row>
    <row r="6" spans="1:10" ht="15" x14ac:dyDescent="0.35">
      <c r="A6" s="147" t="s">
        <v>111</v>
      </c>
      <c r="B6" s="147"/>
      <c r="C6" s="147"/>
      <c r="D6" s="147"/>
      <c r="E6" s="147"/>
      <c r="F6" s="147"/>
    </row>
    <row r="7" spans="1:10" x14ac:dyDescent="0.35">
      <c r="A7" s="59"/>
      <c r="B7" s="59"/>
      <c r="C7" s="59"/>
      <c r="D7" s="59"/>
      <c r="E7" s="60"/>
      <c r="F7" s="60"/>
    </row>
    <row r="8" spans="1:10" x14ac:dyDescent="0.35">
      <c r="A8" s="148" t="s">
        <v>112</v>
      </c>
      <c r="B8" s="148" t="s">
        <v>7</v>
      </c>
      <c r="C8" s="148" t="s">
        <v>113</v>
      </c>
      <c r="D8" s="148"/>
      <c r="E8" s="148"/>
      <c r="F8" s="149" t="s">
        <v>114</v>
      </c>
    </row>
    <row r="9" spans="1:10" ht="46" x14ac:dyDescent="0.35">
      <c r="A9" s="148"/>
      <c r="B9" s="148"/>
      <c r="C9" s="61" t="s">
        <v>115</v>
      </c>
      <c r="D9" s="61" t="s">
        <v>116</v>
      </c>
      <c r="E9" s="61" t="s">
        <v>117</v>
      </c>
      <c r="F9" s="149"/>
    </row>
    <row r="10" spans="1:10" x14ac:dyDescent="0.35">
      <c r="A10" s="62">
        <v>1</v>
      </c>
      <c r="B10" s="62">
        <v>2</v>
      </c>
      <c r="C10" s="62">
        <v>3</v>
      </c>
      <c r="D10" s="62">
        <v>4</v>
      </c>
      <c r="E10" s="62">
        <v>5</v>
      </c>
      <c r="F10" s="62">
        <v>6</v>
      </c>
      <c r="G10" s="63"/>
    </row>
    <row r="11" spans="1:10" ht="26" x14ac:dyDescent="0.35">
      <c r="A11" s="64" t="s">
        <v>118</v>
      </c>
      <c r="B11" s="65" t="s">
        <v>119</v>
      </c>
      <c r="C11" s="66">
        <v>40600</v>
      </c>
      <c r="D11" s="66">
        <f>SUM(D12:D13)</f>
        <v>5</v>
      </c>
      <c r="E11" s="67">
        <f>SUM(E12:E13)</f>
        <v>536.5</v>
      </c>
      <c r="F11" s="66">
        <f>C11/D11</f>
        <v>8120</v>
      </c>
      <c r="G11" s="68"/>
      <c r="H11" s="59"/>
      <c r="I11" s="59"/>
      <c r="J11" s="59"/>
    </row>
    <row r="12" spans="1:10" x14ac:dyDescent="0.35">
      <c r="A12" s="69"/>
      <c r="B12" s="70" t="s">
        <v>120</v>
      </c>
      <c r="C12" s="54">
        <v>0</v>
      </c>
      <c r="D12" s="54">
        <v>0</v>
      </c>
      <c r="E12" s="55">
        <v>0</v>
      </c>
      <c r="F12" s="54"/>
      <c r="G12" s="68"/>
      <c r="H12" s="59"/>
      <c r="I12" s="59"/>
      <c r="J12" s="59"/>
    </row>
    <row r="13" spans="1:10" x14ac:dyDescent="0.35">
      <c r="A13" s="69"/>
      <c r="B13" s="70" t="s">
        <v>121</v>
      </c>
      <c r="C13" s="54">
        <v>40600</v>
      </c>
      <c r="D13" s="54">
        <v>5</v>
      </c>
      <c r="E13" s="55">
        <v>536.5</v>
      </c>
      <c r="F13" s="54">
        <f t="shared" ref="F13" si="0">C13/D13</f>
        <v>8120</v>
      </c>
      <c r="G13" s="68"/>
      <c r="H13" s="59"/>
      <c r="I13" s="59"/>
      <c r="J13" s="59"/>
    </row>
    <row r="14" spans="1:10" ht="26" x14ac:dyDescent="0.35">
      <c r="A14" s="69" t="s">
        <v>122</v>
      </c>
      <c r="B14" s="72" t="s">
        <v>123</v>
      </c>
      <c r="C14" s="54">
        <v>38800</v>
      </c>
      <c r="D14" s="54">
        <f>SUM(D15:D16)</f>
        <v>5</v>
      </c>
      <c r="E14" s="55">
        <f>SUM(E15:E16)</f>
        <v>536.5</v>
      </c>
      <c r="F14" s="54">
        <f>C14/D14</f>
        <v>7760</v>
      </c>
      <c r="G14" s="68"/>
      <c r="H14" s="73"/>
      <c r="I14" s="59"/>
      <c r="J14" s="59"/>
    </row>
    <row r="15" spans="1:10" x14ac:dyDescent="0.35">
      <c r="A15" s="69"/>
      <c r="B15" s="70" t="s">
        <v>120</v>
      </c>
      <c r="C15" s="54">
        <v>0</v>
      </c>
      <c r="D15" s="54">
        <f>D12</f>
        <v>0</v>
      </c>
      <c r="E15" s="55">
        <f>E12</f>
        <v>0</v>
      </c>
      <c r="F15" s="54"/>
      <c r="G15" s="68"/>
      <c r="H15" s="73"/>
      <c r="I15" s="59"/>
      <c r="J15" s="59"/>
    </row>
    <row r="16" spans="1:10" x14ac:dyDescent="0.35">
      <c r="A16" s="69"/>
      <c r="B16" s="70" t="s">
        <v>121</v>
      </c>
      <c r="C16" s="54">
        <v>38800</v>
      </c>
      <c r="D16" s="54">
        <f>D13</f>
        <v>5</v>
      </c>
      <c r="E16" s="55">
        <f>E13</f>
        <v>536.5</v>
      </c>
      <c r="F16" s="54">
        <f t="shared" ref="F16" si="1">C16/D16</f>
        <v>7760</v>
      </c>
      <c r="G16" s="68"/>
      <c r="H16" s="73"/>
      <c r="I16" s="59"/>
      <c r="J16" s="59"/>
    </row>
    <row r="17" spans="1:10" x14ac:dyDescent="0.35">
      <c r="A17" s="76"/>
      <c r="B17" s="76"/>
      <c r="C17" s="76"/>
      <c r="D17" s="76"/>
      <c r="E17" s="77"/>
      <c r="F17" s="78"/>
      <c r="G17" s="78"/>
      <c r="H17" s="59"/>
      <c r="I17" s="59"/>
      <c r="J17" s="59"/>
    </row>
    <row r="18" spans="1:10" ht="15" x14ac:dyDescent="0.35">
      <c r="A18" s="147" t="s">
        <v>124</v>
      </c>
      <c r="B18" s="147"/>
      <c r="C18" s="147"/>
      <c r="D18" s="147"/>
      <c r="E18" s="147"/>
      <c r="F18" s="147"/>
    </row>
    <row r="19" spans="1:10" x14ac:dyDescent="0.35">
      <c r="A19" s="59"/>
      <c r="B19" s="59"/>
      <c r="C19" s="59"/>
      <c r="D19" s="59"/>
      <c r="E19" s="60"/>
      <c r="F19" s="60"/>
    </row>
    <row r="20" spans="1:10" x14ac:dyDescent="0.35">
      <c r="A20" s="148" t="s">
        <v>112</v>
      </c>
      <c r="B20" s="148" t="s">
        <v>7</v>
      </c>
      <c r="C20" s="148" t="s">
        <v>113</v>
      </c>
      <c r="D20" s="148"/>
      <c r="E20" s="148"/>
      <c r="F20" s="149" t="s">
        <v>114</v>
      </c>
    </row>
    <row r="21" spans="1:10" ht="46" x14ac:dyDescent="0.35">
      <c r="A21" s="148"/>
      <c r="B21" s="148"/>
      <c r="C21" s="61" t="s">
        <v>115</v>
      </c>
      <c r="D21" s="61" t="s">
        <v>116</v>
      </c>
      <c r="E21" s="61" t="s">
        <v>117</v>
      </c>
      <c r="F21" s="149"/>
    </row>
    <row r="22" spans="1:10" x14ac:dyDescent="0.35">
      <c r="A22" s="62">
        <v>1</v>
      </c>
      <c r="B22" s="62">
        <v>2</v>
      </c>
      <c r="C22" s="62">
        <v>3</v>
      </c>
      <c r="D22" s="62">
        <v>4</v>
      </c>
      <c r="E22" s="62">
        <v>5</v>
      </c>
      <c r="F22" s="62">
        <v>6</v>
      </c>
      <c r="G22" s="63"/>
    </row>
    <row r="23" spans="1:10" ht="26" x14ac:dyDescent="0.35">
      <c r="A23" s="64" t="s">
        <v>118</v>
      </c>
      <c r="B23" s="65" t="s">
        <v>119</v>
      </c>
      <c r="C23" s="66">
        <f>SUM(C24:C25)</f>
        <v>236200</v>
      </c>
      <c r="D23" s="66">
        <f>SUM(D24:D25)</f>
        <v>20</v>
      </c>
      <c r="E23" s="67">
        <f>SUM(E24:E25)</f>
        <v>1268.7</v>
      </c>
      <c r="F23" s="66">
        <f>C23/D23</f>
        <v>11810</v>
      </c>
      <c r="G23" s="68"/>
      <c r="H23" s="59"/>
      <c r="I23" s="59"/>
      <c r="J23" s="59"/>
    </row>
    <row r="24" spans="1:10" x14ac:dyDescent="0.35">
      <c r="A24" s="69"/>
      <c r="B24" s="70" t="s">
        <v>120</v>
      </c>
      <c r="C24" s="54">
        <v>70900</v>
      </c>
      <c r="D24" s="54">
        <v>6</v>
      </c>
      <c r="E24" s="55">
        <v>80</v>
      </c>
      <c r="F24" s="54">
        <f t="shared" ref="F24" si="2">C24/D24</f>
        <v>11817</v>
      </c>
      <c r="G24" s="68"/>
      <c r="H24" s="59"/>
      <c r="I24" s="59"/>
      <c r="J24" s="59"/>
    </row>
    <row r="25" spans="1:10" x14ac:dyDescent="0.35">
      <c r="A25" s="69"/>
      <c r="B25" s="70" t="s">
        <v>121</v>
      </c>
      <c r="C25" s="54">
        <v>165300</v>
      </c>
      <c r="D25" s="54">
        <v>14</v>
      </c>
      <c r="E25" s="55">
        <v>1188.7</v>
      </c>
      <c r="F25" s="54">
        <f>C25/D25</f>
        <v>11807</v>
      </c>
      <c r="G25" s="68"/>
      <c r="H25" s="59"/>
      <c r="I25" s="59"/>
      <c r="J25" s="59"/>
    </row>
    <row r="26" spans="1:10" ht="26" x14ac:dyDescent="0.35">
      <c r="A26" s="69" t="s">
        <v>122</v>
      </c>
      <c r="B26" s="72" t="s">
        <v>123</v>
      </c>
      <c r="C26" s="66">
        <f>SUM(C27:C28)</f>
        <v>222300</v>
      </c>
      <c r="D26" s="54">
        <f>SUM(D27:D28)</f>
        <v>20</v>
      </c>
      <c r="E26" s="55">
        <f>SUM(E27:E28)</f>
        <v>1268.7</v>
      </c>
      <c r="F26" s="54">
        <f>C26/D26</f>
        <v>11115</v>
      </c>
      <c r="G26" s="68"/>
      <c r="H26" s="73"/>
      <c r="I26" s="59"/>
      <c r="J26" s="59"/>
    </row>
    <row r="27" spans="1:10" x14ac:dyDescent="0.35">
      <c r="A27" s="69"/>
      <c r="B27" s="70" t="s">
        <v>120</v>
      </c>
      <c r="C27" s="54">
        <v>66700</v>
      </c>
      <c r="D27" s="54">
        <f>D24</f>
        <v>6</v>
      </c>
      <c r="E27" s="55">
        <f>E24</f>
        <v>80</v>
      </c>
      <c r="F27" s="54">
        <f t="shared" ref="F27:F28" si="3">C27/D27</f>
        <v>11117</v>
      </c>
      <c r="G27" s="68"/>
      <c r="H27" s="73"/>
      <c r="I27" s="59"/>
      <c r="J27" s="59"/>
    </row>
    <row r="28" spans="1:10" x14ac:dyDescent="0.35">
      <c r="A28" s="69"/>
      <c r="B28" s="70" t="s">
        <v>121</v>
      </c>
      <c r="C28" s="54">
        <v>155600</v>
      </c>
      <c r="D28" s="54">
        <f>D25</f>
        <v>14</v>
      </c>
      <c r="E28" s="55">
        <f>E25</f>
        <v>1188.7</v>
      </c>
      <c r="F28" s="54">
        <f t="shared" si="3"/>
        <v>11114</v>
      </c>
      <c r="G28" s="68"/>
      <c r="H28" s="73"/>
      <c r="I28" s="59"/>
      <c r="J28" s="59"/>
    </row>
    <row r="30" spans="1:10" ht="15" x14ac:dyDescent="0.35">
      <c r="A30" s="147" t="s">
        <v>125</v>
      </c>
      <c r="B30" s="147"/>
      <c r="C30" s="147"/>
      <c r="D30" s="147"/>
      <c r="E30" s="147"/>
      <c r="F30" s="147"/>
    </row>
    <row r="31" spans="1:10" x14ac:dyDescent="0.35">
      <c r="A31" s="59"/>
      <c r="B31" s="59"/>
      <c r="C31" s="59"/>
      <c r="D31" s="59"/>
      <c r="E31" s="60"/>
      <c r="F31" s="60"/>
    </row>
    <row r="32" spans="1:10" x14ac:dyDescent="0.35">
      <c r="A32" s="148" t="s">
        <v>112</v>
      </c>
      <c r="B32" s="148" t="s">
        <v>7</v>
      </c>
      <c r="C32" s="148" t="s">
        <v>113</v>
      </c>
      <c r="D32" s="148"/>
      <c r="E32" s="148"/>
      <c r="F32" s="149" t="s">
        <v>114</v>
      </c>
    </row>
    <row r="33" spans="1:12" ht="48.5" customHeight="1" x14ac:dyDescent="0.35">
      <c r="A33" s="148"/>
      <c r="B33" s="148"/>
      <c r="C33" s="61" t="s">
        <v>115</v>
      </c>
      <c r="D33" s="61" t="s">
        <v>116</v>
      </c>
      <c r="E33" s="61" t="s">
        <v>117</v>
      </c>
      <c r="F33" s="149"/>
    </row>
    <row r="34" spans="1:12" x14ac:dyDescent="0.35">
      <c r="A34" s="62">
        <v>1</v>
      </c>
      <c r="B34" s="62">
        <v>2</v>
      </c>
      <c r="C34" s="62">
        <v>3</v>
      </c>
      <c r="D34" s="62">
        <v>4</v>
      </c>
      <c r="E34" s="62">
        <v>5</v>
      </c>
      <c r="F34" s="62">
        <v>6</v>
      </c>
      <c r="G34" s="63"/>
    </row>
    <row r="35" spans="1:12" ht="26" x14ac:dyDescent="0.35">
      <c r="A35" s="64" t="s">
        <v>118</v>
      </c>
      <c r="B35" s="65" t="s">
        <v>119</v>
      </c>
      <c r="C35" s="66">
        <f>SUM(C36:C37)</f>
        <v>72300</v>
      </c>
      <c r="D35" s="66">
        <f>SUM(D36:D37)</f>
        <v>7</v>
      </c>
      <c r="E35" s="67">
        <f>SUM(E36:E37)</f>
        <v>440.2</v>
      </c>
      <c r="F35" s="66">
        <f>C35/D35</f>
        <v>10329</v>
      </c>
      <c r="G35" s="68"/>
      <c r="H35" s="59"/>
      <c r="I35" s="59"/>
      <c r="J35" s="59"/>
    </row>
    <row r="36" spans="1:12" x14ac:dyDescent="0.35">
      <c r="A36" s="69"/>
      <c r="B36" s="70" t="s">
        <v>120</v>
      </c>
      <c r="C36" s="54">
        <v>26000</v>
      </c>
      <c r="D36" s="54">
        <v>3</v>
      </c>
      <c r="E36" s="55">
        <v>45</v>
      </c>
      <c r="F36" s="54">
        <f t="shared" ref="F36" si="4">C36/D36</f>
        <v>8667</v>
      </c>
      <c r="G36" s="68"/>
      <c r="H36" s="59"/>
      <c r="I36" s="59"/>
      <c r="J36" s="59"/>
    </row>
    <row r="37" spans="1:12" x14ac:dyDescent="0.35">
      <c r="A37" s="69"/>
      <c r="B37" s="70" t="s">
        <v>121</v>
      </c>
      <c r="C37" s="54">
        <v>46300</v>
      </c>
      <c r="D37" s="54">
        <v>4</v>
      </c>
      <c r="E37" s="55">
        <v>395.2</v>
      </c>
      <c r="F37" s="54">
        <f>C37/D37</f>
        <v>11575</v>
      </c>
      <c r="G37" s="68"/>
      <c r="H37" s="59"/>
      <c r="I37" s="59"/>
      <c r="J37" s="59"/>
    </row>
    <row r="38" spans="1:12" ht="29.5" customHeight="1" x14ac:dyDescent="0.35">
      <c r="A38" s="69" t="s">
        <v>122</v>
      </c>
      <c r="B38" s="72" t="s">
        <v>123</v>
      </c>
      <c r="C38" s="66">
        <f>SUM(C39:C40)</f>
        <v>68000</v>
      </c>
      <c r="D38" s="54">
        <f>SUM(D39:D40)</f>
        <v>7</v>
      </c>
      <c r="E38" s="55">
        <f>SUM(E39:E40)</f>
        <v>440.2</v>
      </c>
      <c r="F38" s="54">
        <f>C38/D38</f>
        <v>9714</v>
      </c>
      <c r="G38" s="68"/>
      <c r="H38" s="73"/>
      <c r="I38" s="59"/>
      <c r="J38" s="59"/>
    </row>
    <row r="39" spans="1:12" x14ac:dyDescent="0.35">
      <c r="A39" s="69"/>
      <c r="B39" s="70" t="s">
        <v>120</v>
      </c>
      <c r="C39" s="54">
        <v>24500</v>
      </c>
      <c r="D39" s="54">
        <f>D36</f>
        <v>3</v>
      </c>
      <c r="E39" s="55">
        <f>E36</f>
        <v>45</v>
      </c>
      <c r="F39" s="54">
        <f t="shared" ref="F39:F40" si="5">C39/D39</f>
        <v>8167</v>
      </c>
      <c r="G39" s="68"/>
      <c r="H39" s="73"/>
      <c r="I39" s="59"/>
      <c r="J39" s="59"/>
    </row>
    <row r="40" spans="1:12" x14ac:dyDescent="0.35">
      <c r="A40" s="69"/>
      <c r="B40" s="70" t="s">
        <v>121</v>
      </c>
      <c r="C40" s="54">
        <v>43500</v>
      </c>
      <c r="D40" s="54">
        <f>D37</f>
        <v>4</v>
      </c>
      <c r="E40" s="55">
        <f>E37</f>
        <v>395.2</v>
      </c>
      <c r="F40" s="54">
        <f t="shared" si="5"/>
        <v>10875</v>
      </c>
      <c r="G40" s="68"/>
      <c r="H40" s="73"/>
      <c r="I40" s="59"/>
      <c r="J40" s="59"/>
    </row>
    <row r="42" spans="1:12" x14ac:dyDescent="0.35">
      <c r="B42" s="80"/>
      <c r="C42" s="81"/>
      <c r="D42" s="81"/>
      <c r="E42" s="80"/>
      <c r="F42" s="79"/>
      <c r="G42" s="79"/>
      <c r="H42" s="79"/>
      <c r="I42" s="79"/>
      <c r="J42" s="79"/>
      <c r="K42" s="79"/>
    </row>
    <row r="43" spans="1:12" x14ac:dyDescent="0.35">
      <c r="B43" s="82"/>
      <c r="C43" s="79"/>
      <c r="D43" s="79"/>
      <c r="E43" s="82"/>
      <c r="F43" s="79"/>
      <c r="G43" s="79"/>
      <c r="H43" s="79"/>
      <c r="I43" s="79"/>
      <c r="J43" s="79"/>
      <c r="K43" s="79"/>
    </row>
    <row r="44" spans="1:12" x14ac:dyDescent="0.35"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1:12" x14ac:dyDescent="0.35">
      <c r="B45" s="79"/>
      <c r="C45" s="79"/>
      <c r="D45" s="79"/>
      <c r="E45" s="79"/>
      <c r="F45" s="79"/>
      <c r="G45" s="79"/>
      <c r="H45" s="79"/>
      <c r="I45" s="79"/>
      <c r="J45" s="79"/>
      <c r="K45" s="79"/>
    </row>
    <row r="46" spans="1:12" x14ac:dyDescent="0.35"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1:12" x14ac:dyDescent="0.35">
      <c r="B47" s="79"/>
      <c r="C47" s="79"/>
      <c r="D47" s="146"/>
      <c r="E47" s="146"/>
      <c r="F47" s="79"/>
      <c r="G47" s="83"/>
      <c r="H47" s="146"/>
      <c r="I47" s="146"/>
      <c r="J47" s="79"/>
      <c r="K47" s="79"/>
    </row>
    <row r="48" spans="1:12" x14ac:dyDescent="0.35">
      <c r="B48" s="84"/>
      <c r="C48" s="79"/>
      <c r="D48" s="85"/>
      <c r="E48" s="86"/>
      <c r="F48" s="79"/>
      <c r="G48" s="33"/>
      <c r="H48" s="87"/>
      <c r="I48" s="88"/>
      <c r="J48" s="79"/>
      <c r="K48" s="79"/>
      <c r="L48" s="89"/>
    </row>
    <row r="49" spans="2:12" x14ac:dyDescent="0.35">
      <c r="B49" s="84"/>
      <c r="C49" s="79"/>
      <c r="D49" s="85"/>
      <c r="E49" s="86"/>
      <c r="F49" s="79"/>
      <c r="G49" s="33"/>
      <c r="H49" s="87"/>
      <c r="I49" s="88"/>
      <c r="J49" s="79"/>
      <c r="K49" s="79"/>
      <c r="L49" s="89"/>
    </row>
    <row r="50" spans="2:12" x14ac:dyDescent="0.35">
      <c r="B50" s="79"/>
      <c r="C50" s="79"/>
      <c r="D50" s="79"/>
      <c r="E50" s="79"/>
      <c r="F50" s="79"/>
      <c r="G50" s="79"/>
      <c r="H50" s="79"/>
      <c r="I50" s="79"/>
      <c r="J50" s="79"/>
      <c r="K50" s="79"/>
    </row>
    <row r="51" spans="2:12" x14ac:dyDescent="0.35">
      <c r="B51" s="79"/>
      <c r="C51" s="79"/>
      <c r="D51" s="79"/>
      <c r="E51" s="79"/>
      <c r="F51" s="79"/>
      <c r="G51" s="79"/>
      <c r="H51" s="79"/>
      <c r="I51" s="79"/>
      <c r="J51" s="79"/>
      <c r="K51" s="79"/>
    </row>
  </sheetData>
  <mergeCells count="20">
    <mergeCell ref="D2:F2"/>
    <mergeCell ref="A4:F4"/>
    <mergeCell ref="A5:F5"/>
    <mergeCell ref="A6:F6"/>
    <mergeCell ref="A8:A9"/>
    <mergeCell ref="B8:B9"/>
    <mergeCell ref="C8:E8"/>
    <mergeCell ref="F8:F9"/>
    <mergeCell ref="H47:I47"/>
    <mergeCell ref="A18:F18"/>
    <mergeCell ref="A20:A21"/>
    <mergeCell ref="B20:B21"/>
    <mergeCell ref="C20:E20"/>
    <mergeCell ref="F20:F21"/>
    <mergeCell ref="A30:F30"/>
    <mergeCell ref="A32:A33"/>
    <mergeCell ref="B32:B33"/>
    <mergeCell ref="C32:E32"/>
    <mergeCell ref="F32:F33"/>
    <mergeCell ref="D47:E4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44"/>
  <sheetViews>
    <sheetView zoomScale="75" zoomScaleNormal="75" workbookViewId="0">
      <selection activeCell="G6" sqref="G6"/>
    </sheetView>
  </sheetViews>
  <sheetFormatPr defaultColWidth="9.1796875" defaultRowHeight="14" x14ac:dyDescent="0.35"/>
  <cols>
    <col min="1" max="1" width="6.7265625" style="47" customWidth="1"/>
    <col min="2" max="2" width="46.7265625" style="47" customWidth="1"/>
    <col min="3" max="5" width="12.36328125" style="47" customWidth="1"/>
    <col min="6" max="6" width="14.7265625" style="47" customWidth="1"/>
    <col min="7" max="7" width="7.453125" style="47" customWidth="1"/>
    <col min="8" max="8" width="8.1796875" style="47" customWidth="1"/>
    <col min="9" max="9" width="7.54296875" style="47" customWidth="1"/>
    <col min="10" max="10" width="11.1796875" style="47" customWidth="1"/>
    <col min="11" max="16384" width="9.1796875" style="47"/>
  </cols>
  <sheetData>
    <row r="1" spans="1:10" x14ac:dyDescent="0.35">
      <c r="E1" s="57" t="s">
        <v>129</v>
      </c>
    </row>
    <row r="2" spans="1:10" ht="61" customHeight="1" x14ac:dyDescent="0.35">
      <c r="C2" s="150" t="s">
        <v>69</v>
      </c>
      <c r="D2" s="150"/>
      <c r="E2" s="150"/>
    </row>
    <row r="3" spans="1:10" x14ac:dyDescent="0.35">
      <c r="A3" s="58"/>
      <c r="B3" s="58"/>
    </row>
    <row r="4" spans="1:10" ht="15.5" x14ac:dyDescent="0.35">
      <c r="A4" s="153" t="s">
        <v>130</v>
      </c>
      <c r="B4" s="153"/>
      <c r="C4" s="153"/>
      <c r="D4" s="153"/>
      <c r="E4" s="153"/>
    </row>
    <row r="5" spans="1:10" ht="49.5" customHeight="1" x14ac:dyDescent="0.35">
      <c r="A5" s="151" t="s">
        <v>131</v>
      </c>
      <c r="B5" s="151"/>
      <c r="C5" s="151"/>
      <c r="D5" s="151"/>
      <c r="E5" s="151"/>
    </row>
    <row r="6" spans="1:10" ht="49.5" customHeight="1" x14ac:dyDescent="0.35">
      <c r="A6" s="152" t="s">
        <v>132</v>
      </c>
      <c r="B6" s="152"/>
      <c r="C6" s="152"/>
      <c r="D6" s="152"/>
      <c r="E6" s="152"/>
    </row>
    <row r="7" spans="1:10" ht="14.5" thickBot="1" x14ac:dyDescent="0.4">
      <c r="A7" s="59"/>
      <c r="B7" s="59"/>
      <c r="C7" s="59"/>
      <c r="D7" s="59"/>
      <c r="E7" s="60" t="s">
        <v>133</v>
      </c>
    </row>
    <row r="8" spans="1:10" ht="14.5" customHeight="1" x14ac:dyDescent="0.35">
      <c r="A8" s="154" t="s">
        <v>112</v>
      </c>
      <c r="B8" s="154" t="s">
        <v>134</v>
      </c>
      <c r="C8" s="154" t="s">
        <v>135</v>
      </c>
      <c r="D8" s="154" t="s">
        <v>136</v>
      </c>
      <c r="E8" s="154" t="s">
        <v>137</v>
      </c>
    </row>
    <row r="9" spans="1:10" ht="14.5" thickBot="1" x14ac:dyDescent="0.4">
      <c r="A9" s="155"/>
      <c r="B9" s="155"/>
      <c r="C9" s="155"/>
      <c r="D9" s="155"/>
      <c r="E9" s="155"/>
      <c r="G9" s="90"/>
      <c r="H9" s="90"/>
      <c r="I9" s="90"/>
      <c r="J9" s="91"/>
    </row>
    <row r="10" spans="1:10" ht="14.5" thickBot="1" x14ac:dyDescent="0.4">
      <c r="A10" s="92">
        <v>1</v>
      </c>
      <c r="B10" s="92">
        <v>2</v>
      </c>
      <c r="C10" s="93">
        <v>3</v>
      </c>
      <c r="D10" s="93">
        <v>4</v>
      </c>
      <c r="E10" s="93">
        <v>5</v>
      </c>
      <c r="F10" s="63"/>
      <c r="G10" s="63"/>
    </row>
    <row r="11" spans="1:10" ht="26" x14ac:dyDescent="0.35">
      <c r="A11" s="64" t="s">
        <v>118</v>
      </c>
      <c r="B11" s="94" t="s">
        <v>138</v>
      </c>
      <c r="C11" s="114">
        <f t="shared" ref="C11:E11" si="0">C12+C13+C14+C15+C16+C25</f>
        <v>1457.6</v>
      </c>
      <c r="D11" s="114">
        <f t="shared" si="0"/>
        <v>1071.3</v>
      </c>
      <c r="E11" s="114">
        <f t="shared" si="0"/>
        <v>665.6</v>
      </c>
      <c r="F11" s="63"/>
      <c r="G11" s="95"/>
      <c r="H11" s="95"/>
      <c r="I11" s="95"/>
      <c r="J11" s="96"/>
    </row>
    <row r="12" spans="1:10" x14ac:dyDescent="0.35">
      <c r="A12" s="69" t="s">
        <v>139</v>
      </c>
      <c r="B12" s="97" t="s">
        <v>140</v>
      </c>
      <c r="C12" s="56">
        <f>15.9</f>
        <v>15.9</v>
      </c>
      <c r="D12" s="56">
        <v>13.1</v>
      </c>
      <c r="E12" s="56">
        <v>6.8</v>
      </c>
      <c r="F12" s="63"/>
      <c r="G12" s="95"/>
      <c r="H12" s="95"/>
      <c r="I12" s="95"/>
      <c r="J12" s="98"/>
    </row>
    <row r="13" spans="1:10" ht="14.25" customHeight="1" x14ac:dyDescent="0.35">
      <c r="A13" s="69" t="s">
        <v>141</v>
      </c>
      <c r="B13" s="97" t="s">
        <v>142</v>
      </c>
      <c r="C13" s="56">
        <f>6.9</f>
        <v>6.9</v>
      </c>
      <c r="D13" s="56">
        <v>4.4000000000000004</v>
      </c>
      <c r="E13" s="56">
        <v>3.2</v>
      </c>
      <c r="F13" s="63"/>
      <c r="G13" s="95"/>
      <c r="H13" s="95"/>
      <c r="I13" s="95"/>
      <c r="J13" s="98"/>
    </row>
    <row r="14" spans="1:10" ht="14.25" customHeight="1" x14ac:dyDescent="0.35">
      <c r="A14" s="69" t="s">
        <v>143</v>
      </c>
      <c r="B14" s="97" t="s">
        <v>144</v>
      </c>
      <c r="C14" s="56">
        <v>988.4</v>
      </c>
      <c r="D14" s="56">
        <v>733.2</v>
      </c>
      <c r="E14" s="56">
        <v>436.5</v>
      </c>
      <c r="G14" s="95"/>
      <c r="H14" s="95"/>
      <c r="I14" s="95"/>
      <c r="J14" s="98"/>
    </row>
    <row r="15" spans="1:10" ht="14.25" customHeight="1" x14ac:dyDescent="0.35">
      <c r="A15" s="69" t="s">
        <v>145</v>
      </c>
      <c r="B15" s="97" t="s">
        <v>146</v>
      </c>
      <c r="C15" s="56">
        <v>301.10000000000002</v>
      </c>
      <c r="D15" s="56">
        <v>223.6</v>
      </c>
      <c r="E15" s="56">
        <v>132.30000000000001</v>
      </c>
      <c r="F15" s="99"/>
      <c r="G15" s="95"/>
      <c r="H15" s="95"/>
      <c r="I15" s="95"/>
      <c r="J15" s="98"/>
    </row>
    <row r="16" spans="1:10" ht="14.25" customHeight="1" x14ac:dyDescent="0.35">
      <c r="A16" s="69" t="s">
        <v>147</v>
      </c>
      <c r="B16" s="97" t="s">
        <v>148</v>
      </c>
      <c r="C16" s="56">
        <f t="shared" ref="C16:E16" si="1">C17+C18+C19</f>
        <v>145.30000000000001</v>
      </c>
      <c r="D16" s="56">
        <f t="shared" si="1"/>
        <v>97</v>
      </c>
      <c r="E16" s="56">
        <f t="shared" si="1"/>
        <v>86.8</v>
      </c>
      <c r="F16" s="100"/>
      <c r="G16" s="95"/>
      <c r="H16" s="95"/>
      <c r="I16" s="95"/>
      <c r="J16" s="98"/>
    </row>
    <row r="17" spans="1:10" ht="14.25" customHeight="1" x14ac:dyDescent="0.35">
      <c r="A17" s="69" t="s">
        <v>149</v>
      </c>
      <c r="B17" s="101" t="s">
        <v>150</v>
      </c>
      <c r="C17" s="56">
        <v>1</v>
      </c>
      <c r="D17" s="56"/>
      <c r="E17" s="56"/>
      <c r="F17" s="63"/>
      <c r="G17" s="95"/>
      <c r="H17" s="95"/>
      <c r="I17" s="95"/>
      <c r="J17" s="98"/>
    </row>
    <row r="18" spans="1:10" ht="26.5" customHeight="1" x14ac:dyDescent="0.35">
      <c r="A18" s="69" t="s">
        <v>151</v>
      </c>
      <c r="B18" s="101" t="s">
        <v>152</v>
      </c>
      <c r="C18" s="56">
        <v>42.3</v>
      </c>
      <c r="D18" s="56">
        <v>23.2</v>
      </c>
      <c r="E18" s="56">
        <v>13.3</v>
      </c>
      <c r="G18" s="95"/>
      <c r="H18" s="95"/>
      <c r="I18" s="95"/>
      <c r="J18" s="98"/>
    </row>
    <row r="19" spans="1:10" ht="27.75" customHeight="1" x14ac:dyDescent="0.35">
      <c r="A19" s="69" t="s">
        <v>153</v>
      </c>
      <c r="B19" s="101" t="s">
        <v>154</v>
      </c>
      <c r="C19" s="56">
        <f t="shared" ref="C19:E19" si="2">C20+C21+C22+C23+C24</f>
        <v>102</v>
      </c>
      <c r="D19" s="56">
        <f t="shared" si="2"/>
        <v>73.8</v>
      </c>
      <c r="E19" s="56">
        <f t="shared" si="2"/>
        <v>73.5</v>
      </c>
      <c r="G19" s="95"/>
      <c r="H19" s="95"/>
      <c r="I19" s="95"/>
      <c r="J19" s="98"/>
    </row>
    <row r="20" spans="1:10" ht="14.25" customHeight="1" x14ac:dyDescent="0.35">
      <c r="A20" s="69" t="s">
        <v>155</v>
      </c>
      <c r="B20" s="97" t="s">
        <v>156</v>
      </c>
      <c r="C20" s="56">
        <v>3</v>
      </c>
      <c r="D20" s="56">
        <v>2</v>
      </c>
      <c r="E20" s="56">
        <v>1.7</v>
      </c>
      <c r="G20" s="95"/>
      <c r="H20" s="95"/>
      <c r="I20" s="95"/>
      <c r="J20" s="98"/>
    </row>
    <row r="21" spans="1:10" ht="14.25" customHeight="1" x14ac:dyDescent="0.35">
      <c r="A21" s="69" t="s">
        <v>157</v>
      </c>
      <c r="B21" s="97" t="s">
        <v>158</v>
      </c>
      <c r="C21" s="56"/>
      <c r="D21" s="56"/>
      <c r="E21" s="56"/>
      <c r="G21" s="95"/>
      <c r="H21" s="95"/>
      <c r="I21" s="95"/>
      <c r="J21" s="98"/>
    </row>
    <row r="22" spans="1:10" ht="39" x14ac:dyDescent="0.35">
      <c r="A22" s="69" t="s">
        <v>159</v>
      </c>
      <c r="B22" s="97" t="s">
        <v>160</v>
      </c>
      <c r="C22" s="56">
        <v>4.4000000000000004</v>
      </c>
      <c r="D22" s="56">
        <v>3</v>
      </c>
      <c r="E22" s="56">
        <f>0.3+2.5+1+0.1</f>
        <v>3.9</v>
      </c>
      <c r="G22" s="95"/>
      <c r="H22" s="95"/>
      <c r="I22" s="95"/>
      <c r="J22" s="98"/>
    </row>
    <row r="23" spans="1:10" ht="14.25" customHeight="1" x14ac:dyDescent="0.35">
      <c r="A23" s="69" t="s">
        <v>161</v>
      </c>
      <c r="B23" s="97" t="s">
        <v>162</v>
      </c>
      <c r="C23" s="56">
        <v>0</v>
      </c>
      <c r="D23" s="56">
        <v>0</v>
      </c>
      <c r="E23" s="56">
        <v>0.2</v>
      </c>
      <c r="G23" s="95"/>
      <c r="H23" s="95"/>
      <c r="I23" s="95"/>
      <c r="J23" s="98"/>
    </row>
    <row r="24" spans="1:10" ht="27.75" customHeight="1" x14ac:dyDescent="0.35">
      <c r="A24" s="69" t="s">
        <v>163</v>
      </c>
      <c r="B24" s="97" t="s">
        <v>164</v>
      </c>
      <c r="C24" s="56">
        <v>94.6</v>
      </c>
      <c r="D24" s="56">
        <v>68.8</v>
      </c>
      <c r="E24" s="56">
        <v>67.7</v>
      </c>
      <c r="G24" s="95"/>
      <c r="H24" s="95"/>
      <c r="I24" s="95"/>
      <c r="J24" s="98"/>
    </row>
    <row r="25" spans="1:10" ht="15" customHeight="1" x14ac:dyDescent="0.35">
      <c r="A25" s="69" t="s">
        <v>165</v>
      </c>
      <c r="B25" s="97" t="s">
        <v>166</v>
      </c>
      <c r="C25" s="56">
        <f t="shared" ref="C25:D25" si="3">SUM(C26:C29)</f>
        <v>0</v>
      </c>
      <c r="D25" s="56">
        <f t="shared" si="3"/>
        <v>0</v>
      </c>
      <c r="E25" s="56">
        <f t="shared" ref="E25" si="4">SUM(E26:E29)</f>
        <v>0</v>
      </c>
    </row>
    <row r="26" spans="1:10" ht="15" customHeight="1" x14ac:dyDescent="0.35">
      <c r="A26" s="69" t="s">
        <v>167</v>
      </c>
      <c r="B26" s="101" t="s">
        <v>168</v>
      </c>
      <c r="C26" s="56"/>
      <c r="D26" s="56"/>
      <c r="E26" s="56"/>
      <c r="H26" s="102"/>
    </row>
    <row r="27" spans="1:10" ht="15" customHeight="1" x14ac:dyDescent="0.35">
      <c r="A27" s="69" t="s">
        <v>169</v>
      </c>
      <c r="B27" s="101" t="s">
        <v>170</v>
      </c>
      <c r="C27" s="56"/>
      <c r="D27" s="56"/>
      <c r="E27" s="56"/>
    </row>
    <row r="28" spans="1:10" ht="15" customHeight="1" x14ac:dyDescent="0.35">
      <c r="A28" s="69" t="s">
        <v>171</v>
      </c>
      <c r="B28" s="101" t="s">
        <v>172</v>
      </c>
      <c r="C28" s="56">
        <v>0</v>
      </c>
      <c r="D28" s="56">
        <v>0</v>
      </c>
      <c r="E28" s="56">
        <v>0</v>
      </c>
    </row>
    <row r="29" spans="1:10" ht="28" customHeight="1" thickBot="1" x14ac:dyDescent="0.4">
      <c r="A29" s="103" t="s">
        <v>173</v>
      </c>
      <c r="B29" s="104" t="s">
        <v>174</v>
      </c>
      <c r="C29" s="105"/>
      <c r="D29" s="105"/>
      <c r="E29" s="105"/>
    </row>
    <row r="30" spans="1:10" x14ac:dyDescent="0.35">
      <c r="A30" s="76"/>
      <c r="B30" s="76"/>
      <c r="C30" s="76"/>
      <c r="D30" s="76"/>
      <c r="E30" s="77"/>
      <c r="F30" s="78"/>
      <c r="G30" s="78"/>
    </row>
    <row r="31" spans="1:10" ht="15.5" x14ac:dyDescent="0.35">
      <c r="B31" s="106"/>
      <c r="C31" s="77"/>
      <c r="D31" s="81"/>
      <c r="E31" s="107"/>
      <c r="F31" s="108"/>
      <c r="G31" s="78"/>
    </row>
    <row r="36" spans="5:9" x14ac:dyDescent="0.35">
      <c r="G36" s="109"/>
      <c r="H36" s="78"/>
      <c r="I36" s="78"/>
    </row>
    <row r="37" spans="5:9" x14ac:dyDescent="0.35">
      <c r="G37" s="109"/>
      <c r="H37" s="78"/>
      <c r="I37" s="78"/>
    </row>
    <row r="38" spans="5:9" x14ac:dyDescent="0.35">
      <c r="G38" s="110"/>
      <c r="H38" s="78"/>
    </row>
    <row r="39" spans="5:9" x14ac:dyDescent="0.35">
      <c r="G39" s="98"/>
    </row>
    <row r="40" spans="5:9" x14ac:dyDescent="0.35">
      <c r="E40" s="111"/>
      <c r="G40" s="112"/>
    </row>
    <row r="41" spans="5:9" x14ac:dyDescent="0.35">
      <c r="F41" s="113"/>
    </row>
    <row r="44" spans="5:9" x14ac:dyDescent="0.35">
      <c r="E44" s="111"/>
    </row>
  </sheetData>
  <mergeCells count="9">
    <mergeCell ref="C2:E2"/>
    <mergeCell ref="A4:E4"/>
    <mergeCell ref="A5:E5"/>
    <mergeCell ref="A6:E6"/>
    <mergeCell ref="A8:A9"/>
    <mergeCell ref="B8:B9"/>
    <mergeCell ref="C8:C9"/>
    <mergeCell ref="D8:D9"/>
    <mergeCell ref="E8:E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44"/>
  <sheetViews>
    <sheetView zoomScale="75" zoomScaleNormal="75" workbookViewId="0">
      <selection activeCell="I18" sqref="I18"/>
    </sheetView>
  </sheetViews>
  <sheetFormatPr defaultColWidth="9.1796875" defaultRowHeight="14" x14ac:dyDescent="0.35"/>
  <cols>
    <col min="1" max="1" width="6.7265625" style="47" customWidth="1"/>
    <col min="2" max="2" width="46.7265625" style="47" customWidth="1"/>
    <col min="3" max="5" width="12.36328125" style="47" customWidth="1"/>
    <col min="6" max="6" width="14.7265625" style="47" customWidth="1"/>
    <col min="7" max="9" width="6.36328125" style="47" customWidth="1"/>
    <col min="10" max="10" width="11.1796875" style="47" customWidth="1"/>
    <col min="11" max="16384" width="9.1796875" style="47"/>
  </cols>
  <sheetData>
    <row r="1" spans="1:10" x14ac:dyDescent="0.35">
      <c r="E1" s="57" t="s">
        <v>129</v>
      </c>
    </row>
    <row r="2" spans="1:10" ht="59" customHeight="1" x14ac:dyDescent="0.35">
      <c r="C2" s="150" t="s">
        <v>69</v>
      </c>
      <c r="D2" s="150"/>
      <c r="E2" s="150"/>
    </row>
    <row r="3" spans="1:10" x14ac:dyDescent="0.35">
      <c r="A3" s="58"/>
      <c r="B3" s="58"/>
    </row>
    <row r="4" spans="1:10" ht="15.5" x14ac:dyDescent="0.35">
      <c r="A4" s="153" t="s">
        <v>130</v>
      </c>
      <c r="B4" s="153"/>
      <c r="C4" s="153"/>
      <c r="D4" s="153"/>
      <c r="E4" s="153"/>
    </row>
    <row r="5" spans="1:10" ht="47" customHeight="1" x14ac:dyDescent="0.35">
      <c r="A5" s="151" t="s">
        <v>131</v>
      </c>
      <c r="B5" s="151"/>
      <c r="C5" s="151"/>
      <c r="D5" s="151"/>
      <c r="E5" s="151"/>
    </row>
    <row r="6" spans="1:10" ht="49.5" customHeight="1" x14ac:dyDescent="0.35">
      <c r="A6" s="152" t="s">
        <v>175</v>
      </c>
      <c r="B6" s="152"/>
      <c r="C6" s="152"/>
      <c r="D6" s="152"/>
      <c r="E6" s="152"/>
    </row>
    <row r="7" spans="1:10" ht="14.5" thickBot="1" x14ac:dyDescent="0.4">
      <c r="A7" s="59"/>
      <c r="B7" s="59"/>
      <c r="C7" s="59"/>
      <c r="D7" s="59"/>
      <c r="E7" s="60" t="s">
        <v>133</v>
      </c>
    </row>
    <row r="8" spans="1:10" x14ac:dyDescent="0.35">
      <c r="A8" s="154" t="s">
        <v>112</v>
      </c>
      <c r="B8" s="154" t="s">
        <v>134</v>
      </c>
      <c r="C8" s="154" t="s">
        <v>135</v>
      </c>
      <c r="D8" s="154" t="s">
        <v>136</v>
      </c>
      <c r="E8" s="154" t="s">
        <v>137</v>
      </c>
    </row>
    <row r="9" spans="1:10" ht="14.5" thickBot="1" x14ac:dyDescent="0.4">
      <c r="A9" s="155"/>
      <c r="B9" s="155"/>
      <c r="C9" s="155"/>
      <c r="D9" s="155"/>
      <c r="E9" s="155"/>
      <c r="G9" s="90"/>
      <c r="H9" s="90"/>
      <c r="I9" s="90"/>
      <c r="J9" s="91"/>
    </row>
    <row r="10" spans="1:10" ht="14.5" thickBot="1" x14ac:dyDescent="0.4">
      <c r="A10" s="92">
        <v>1</v>
      </c>
      <c r="B10" s="92">
        <v>2</v>
      </c>
      <c r="C10" s="93">
        <v>3</v>
      </c>
      <c r="D10" s="93">
        <v>4</v>
      </c>
      <c r="E10" s="93">
        <v>5</v>
      </c>
      <c r="F10" s="63"/>
      <c r="G10" s="63"/>
    </row>
    <row r="11" spans="1:10" ht="26" x14ac:dyDescent="0.35">
      <c r="A11" s="64" t="s">
        <v>118</v>
      </c>
      <c r="B11" s="94" t="s">
        <v>138</v>
      </c>
      <c r="C11" s="114">
        <f t="shared" ref="C11:E11" si="0">C12+C13+C14+C15+C16+C25</f>
        <v>1435.8</v>
      </c>
      <c r="D11" s="114">
        <f t="shared" si="0"/>
        <v>1101.0999999999999</v>
      </c>
      <c r="E11" s="114">
        <f t="shared" si="0"/>
        <v>713.9</v>
      </c>
      <c r="F11" s="63"/>
      <c r="G11" s="95"/>
      <c r="H11" s="95"/>
      <c r="I11" s="95"/>
      <c r="J11" s="96"/>
    </row>
    <row r="12" spans="1:10" x14ac:dyDescent="0.35">
      <c r="A12" s="69" t="s">
        <v>139</v>
      </c>
      <c r="B12" s="97" t="s">
        <v>140</v>
      </c>
      <c r="C12" s="56">
        <v>16.100000000000001</v>
      </c>
      <c r="D12" s="56">
        <v>15</v>
      </c>
      <c r="E12" s="56">
        <v>7.3</v>
      </c>
      <c r="F12" s="63"/>
      <c r="G12" s="95"/>
      <c r="H12" s="95"/>
      <c r="I12" s="95"/>
      <c r="J12" s="98"/>
    </row>
    <row r="13" spans="1:10" x14ac:dyDescent="0.35">
      <c r="A13" s="69" t="s">
        <v>141</v>
      </c>
      <c r="B13" s="97" t="s">
        <v>142</v>
      </c>
      <c r="C13" s="56">
        <v>6.9</v>
      </c>
      <c r="D13" s="56">
        <v>4.5</v>
      </c>
      <c r="E13" s="56">
        <v>3.3</v>
      </c>
      <c r="F13" s="63"/>
      <c r="G13" s="95"/>
      <c r="H13" s="95"/>
      <c r="I13" s="95"/>
      <c r="J13" s="98"/>
    </row>
    <row r="14" spans="1:10" x14ac:dyDescent="0.35">
      <c r="A14" s="69" t="s">
        <v>143</v>
      </c>
      <c r="B14" s="97" t="s">
        <v>144</v>
      </c>
      <c r="C14" s="56">
        <v>974.5</v>
      </c>
      <c r="D14" s="56">
        <v>751.4</v>
      </c>
      <c r="E14" s="56">
        <v>469.1</v>
      </c>
      <c r="G14" s="95"/>
      <c r="H14" s="95"/>
      <c r="I14" s="95"/>
      <c r="J14" s="98"/>
    </row>
    <row r="15" spans="1:10" x14ac:dyDescent="0.35">
      <c r="A15" s="69" t="s">
        <v>145</v>
      </c>
      <c r="B15" s="97" t="s">
        <v>146</v>
      </c>
      <c r="C15" s="56">
        <v>295.89999999999998</v>
      </c>
      <c r="D15" s="56">
        <v>229.2</v>
      </c>
      <c r="E15" s="56">
        <v>142.19999999999999</v>
      </c>
      <c r="F15" s="99"/>
      <c r="G15" s="95"/>
      <c r="H15" s="95"/>
      <c r="I15" s="95"/>
      <c r="J15" s="98"/>
    </row>
    <row r="16" spans="1:10" x14ac:dyDescent="0.35">
      <c r="A16" s="69" t="s">
        <v>147</v>
      </c>
      <c r="B16" s="97" t="s">
        <v>148</v>
      </c>
      <c r="C16" s="56">
        <f t="shared" ref="C16:E16" si="1">C17+C18+C19</f>
        <v>142.4</v>
      </c>
      <c r="D16" s="56">
        <f t="shared" si="1"/>
        <v>101</v>
      </c>
      <c r="E16" s="56">
        <f t="shared" si="1"/>
        <v>92</v>
      </c>
      <c r="F16" s="100"/>
      <c r="G16" s="95"/>
      <c r="H16" s="95"/>
      <c r="I16" s="95"/>
      <c r="J16" s="98"/>
    </row>
    <row r="17" spans="1:10" x14ac:dyDescent="0.35">
      <c r="A17" s="69" t="s">
        <v>149</v>
      </c>
      <c r="B17" s="101" t="s">
        <v>150</v>
      </c>
      <c r="C17" s="56">
        <v>1</v>
      </c>
      <c r="D17" s="56"/>
      <c r="E17" s="56"/>
      <c r="F17" s="63"/>
      <c r="G17" s="95"/>
      <c r="H17" s="95"/>
      <c r="I17" s="95"/>
      <c r="J17" s="98"/>
    </row>
    <row r="18" spans="1:10" ht="26" x14ac:dyDescent="0.35">
      <c r="A18" s="69" t="s">
        <v>151</v>
      </c>
      <c r="B18" s="101" t="s">
        <v>152</v>
      </c>
      <c r="C18" s="56">
        <v>42.1</v>
      </c>
      <c r="D18" s="56">
        <v>23.9</v>
      </c>
      <c r="E18" s="56">
        <v>13.7</v>
      </c>
      <c r="G18" s="95"/>
      <c r="H18" s="95"/>
      <c r="I18" s="95"/>
      <c r="J18" s="98"/>
    </row>
    <row r="19" spans="1:10" x14ac:dyDescent="0.35">
      <c r="A19" s="69" t="s">
        <v>153</v>
      </c>
      <c r="B19" s="101" t="s">
        <v>154</v>
      </c>
      <c r="C19" s="56">
        <f t="shared" ref="C19:E19" si="2">C20+C21+C22+C23+C24</f>
        <v>99.3</v>
      </c>
      <c r="D19" s="56">
        <f t="shared" si="2"/>
        <v>77.099999999999994</v>
      </c>
      <c r="E19" s="56">
        <f t="shared" si="2"/>
        <v>78.3</v>
      </c>
      <c r="G19" s="95"/>
      <c r="H19" s="95"/>
      <c r="I19" s="95"/>
      <c r="J19" s="98"/>
    </row>
    <row r="20" spans="1:10" x14ac:dyDescent="0.35">
      <c r="A20" s="69" t="s">
        <v>155</v>
      </c>
      <c r="B20" s="97" t="s">
        <v>156</v>
      </c>
      <c r="C20" s="56">
        <v>3</v>
      </c>
      <c r="D20" s="56">
        <v>2</v>
      </c>
      <c r="E20" s="56">
        <v>1.8</v>
      </c>
      <c r="G20" s="95"/>
      <c r="H20" s="95"/>
      <c r="I20" s="95"/>
      <c r="J20" s="98"/>
    </row>
    <row r="21" spans="1:10" x14ac:dyDescent="0.35">
      <c r="A21" s="69" t="s">
        <v>157</v>
      </c>
      <c r="B21" s="97" t="s">
        <v>158</v>
      </c>
      <c r="C21" s="56"/>
      <c r="D21" s="56"/>
      <c r="E21" s="56"/>
      <c r="G21" s="95"/>
      <c r="H21" s="95"/>
      <c r="I21" s="95"/>
      <c r="J21" s="98"/>
    </row>
    <row r="22" spans="1:10" ht="39" x14ac:dyDescent="0.35">
      <c r="A22" s="69" t="s">
        <v>159</v>
      </c>
      <c r="B22" s="97" t="s">
        <v>160</v>
      </c>
      <c r="C22" s="56">
        <v>4.4000000000000004</v>
      </c>
      <c r="D22" s="56">
        <v>3.1</v>
      </c>
      <c r="E22" s="56">
        <f>0.3+2.6+1+0.2+0.1</f>
        <v>4.2</v>
      </c>
      <c r="G22" s="95"/>
      <c r="H22" s="95"/>
      <c r="I22" s="95"/>
      <c r="J22" s="98"/>
    </row>
    <row r="23" spans="1:10" x14ac:dyDescent="0.35">
      <c r="A23" s="69" t="s">
        <v>161</v>
      </c>
      <c r="B23" s="97" t="s">
        <v>162</v>
      </c>
      <c r="C23" s="56">
        <v>0</v>
      </c>
      <c r="D23" s="56">
        <v>0</v>
      </c>
      <c r="E23" s="56">
        <v>0.2</v>
      </c>
      <c r="G23" s="95"/>
      <c r="H23" s="95"/>
      <c r="I23" s="95"/>
      <c r="J23" s="98"/>
    </row>
    <row r="24" spans="1:10" ht="26" x14ac:dyDescent="0.35">
      <c r="A24" s="69" t="s">
        <v>163</v>
      </c>
      <c r="B24" s="97" t="s">
        <v>164</v>
      </c>
      <c r="C24" s="56">
        <v>91.9</v>
      </c>
      <c r="D24" s="56">
        <v>72</v>
      </c>
      <c r="E24" s="56">
        <v>72.099999999999994</v>
      </c>
      <c r="G24" s="95"/>
      <c r="H24" s="95"/>
      <c r="I24" s="95"/>
      <c r="J24" s="98"/>
    </row>
    <row r="25" spans="1:10" x14ac:dyDescent="0.35">
      <c r="A25" s="69" t="s">
        <v>165</v>
      </c>
      <c r="B25" s="97" t="s">
        <v>166</v>
      </c>
      <c r="C25" s="56">
        <f t="shared" ref="C25:D25" si="3">SUM(C26:C29)</f>
        <v>0</v>
      </c>
      <c r="D25" s="56">
        <f t="shared" si="3"/>
        <v>0</v>
      </c>
      <c r="E25" s="56">
        <f t="shared" ref="E25" si="4">SUM(E26:E29)</f>
        <v>0</v>
      </c>
    </row>
    <row r="26" spans="1:10" x14ac:dyDescent="0.35">
      <c r="A26" s="69" t="s">
        <v>167</v>
      </c>
      <c r="B26" s="101" t="s">
        <v>168</v>
      </c>
      <c r="C26" s="56"/>
      <c r="D26" s="56"/>
      <c r="E26" s="56"/>
      <c r="H26" s="102"/>
    </row>
    <row r="27" spans="1:10" x14ac:dyDescent="0.35">
      <c r="A27" s="69" t="s">
        <v>169</v>
      </c>
      <c r="B27" s="101" t="s">
        <v>170</v>
      </c>
      <c r="C27" s="56"/>
      <c r="D27" s="56"/>
      <c r="E27" s="56"/>
    </row>
    <row r="28" spans="1:10" x14ac:dyDescent="0.35">
      <c r="A28" s="69" t="s">
        <v>171</v>
      </c>
      <c r="B28" s="101" t="s">
        <v>172</v>
      </c>
      <c r="C28" s="56">
        <v>0</v>
      </c>
      <c r="D28" s="56">
        <v>0</v>
      </c>
      <c r="E28" s="56">
        <v>0</v>
      </c>
    </row>
    <row r="29" spans="1:10" ht="26.5" thickBot="1" x14ac:dyDescent="0.4">
      <c r="A29" s="103" t="s">
        <v>173</v>
      </c>
      <c r="B29" s="104" t="s">
        <v>174</v>
      </c>
      <c r="C29" s="105"/>
      <c r="D29" s="105"/>
      <c r="E29" s="105"/>
    </row>
    <row r="30" spans="1:10" x14ac:dyDescent="0.35">
      <c r="A30" s="76"/>
      <c r="B30" s="76"/>
      <c r="C30" s="76"/>
      <c r="D30" s="76"/>
      <c r="E30" s="77"/>
      <c r="F30" s="78"/>
      <c r="G30" s="78"/>
    </row>
    <row r="31" spans="1:10" x14ac:dyDescent="0.35">
      <c r="B31" s="106"/>
      <c r="C31" s="77"/>
      <c r="D31" s="81"/>
      <c r="E31" s="107"/>
      <c r="F31" s="78"/>
      <c r="G31" s="78"/>
    </row>
    <row r="36" spans="5:9" x14ac:dyDescent="0.35">
      <c r="G36" s="109"/>
      <c r="H36" s="78"/>
      <c r="I36" s="78"/>
    </row>
    <row r="37" spans="5:9" x14ac:dyDescent="0.35">
      <c r="G37" s="109"/>
      <c r="H37" s="78"/>
      <c r="I37" s="78"/>
    </row>
    <row r="38" spans="5:9" x14ac:dyDescent="0.35">
      <c r="G38" s="110"/>
      <c r="H38" s="78"/>
    </row>
    <row r="39" spans="5:9" x14ac:dyDescent="0.35">
      <c r="G39" s="98"/>
    </row>
    <row r="40" spans="5:9" x14ac:dyDescent="0.35">
      <c r="E40" s="111"/>
      <c r="G40" s="112"/>
    </row>
    <row r="41" spans="5:9" x14ac:dyDescent="0.35">
      <c r="F41" s="113"/>
    </row>
    <row r="44" spans="5:9" x14ac:dyDescent="0.35">
      <c r="E44" s="111"/>
    </row>
  </sheetData>
  <mergeCells count="9">
    <mergeCell ref="C2:E2"/>
    <mergeCell ref="A4:E4"/>
    <mergeCell ref="A5:E5"/>
    <mergeCell ref="A6:E6"/>
    <mergeCell ref="A8:A9"/>
    <mergeCell ref="B8:B9"/>
    <mergeCell ref="C8:C9"/>
    <mergeCell ref="D8:D9"/>
    <mergeCell ref="E8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Прил 2 к станд</vt:lpstr>
      <vt:lpstr>Прил 3 к станд</vt:lpstr>
      <vt:lpstr>Прил 4 к станд</vt:lpstr>
      <vt:lpstr>Прил 5 к станд</vt:lpstr>
      <vt:lpstr>Прил 1 к мет.указ.</vt:lpstr>
      <vt:lpstr>Прил 2 к мет.указ.пост</vt:lpstr>
      <vt:lpstr>Прил 2 к мет.указ.вр</vt:lpstr>
      <vt:lpstr>Прил 3 к мет.указ.пост.пп.а</vt:lpstr>
      <vt:lpstr>Прил 3 к мет.указ.пост.пп.в</vt:lpstr>
      <vt:lpstr>Прил 3 к мет.указ.врем.пп.а</vt:lpstr>
      <vt:lpstr>Прил 3 к мет.указ.врем.пп.в</vt:lpstr>
      <vt:lpstr>'Прил 2 к станд'!Область_печати</vt:lpstr>
      <vt:lpstr>'Прил 3 к станд'!Область_печати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user</cp:lastModifiedBy>
  <cp:lastPrinted>2018-10-15T11:27:02Z</cp:lastPrinted>
  <dcterms:created xsi:type="dcterms:W3CDTF">2015-10-19T10:05:24Z</dcterms:created>
  <dcterms:modified xsi:type="dcterms:W3CDTF">2019-10-21T06:26:58Z</dcterms:modified>
</cp:coreProperties>
</file>